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溪湖高中-陳淑芳1130603起\預算分配\115年\經常支出分配資料\"/>
    </mc:Choice>
  </mc:AlternateContent>
  <xr:revisionPtr revIDLastSave="0" documentId="13_ncr:1_{E193ABDF-3B57-456E-A0DB-DD6C1A6BCA04}" xr6:coauthVersionLast="47" xr6:coauthVersionMax="47" xr10:uidLastSave="{00000000-0000-0000-0000-000000000000}"/>
  <bookViews>
    <workbookView xWindow="-120" yWindow="-120" windowWidth="29040" windowHeight="15840" tabRatio="851" activeTab="1" xr2:uid="{00000000-000D-0000-FFFF-FFFF00000000}"/>
  </bookViews>
  <sheets>
    <sheet name="總表-項目" sheetId="1" r:id="rId1"/>
    <sheet name="營運管理" sheetId="2" r:id="rId2"/>
    <sheet name="業務費" sheetId="20" r:id="rId3"/>
    <sheet name="業務費計算" sheetId="29" r:id="rId4"/>
    <sheet name="業務費參數" sheetId="30" r:id="rId5"/>
    <sheet name="差旅費" sheetId="19" r:id="rId6"/>
    <sheet name="差費計算" sheetId="21" r:id="rId7"/>
    <sheet name="總表-單位" sheetId="17" r:id="rId8"/>
    <sheet name="校長室" sheetId="3" r:id="rId9"/>
    <sheet name="教務處" sheetId="9" r:id="rId10"/>
    <sheet name="學務處" sheetId="11" r:id="rId11"/>
    <sheet name="總務處" sheetId="12" r:id="rId12"/>
    <sheet name="實習處" sheetId="13" r:id="rId13"/>
    <sheet name="圖書館" sheetId="27" r:id="rId14"/>
    <sheet name="輔導室" sheetId="14" r:id="rId15"/>
    <sheet name="人事室" sheetId="15" r:id="rId16"/>
    <sheet name="主計室" sheetId="16" r:id="rId17"/>
    <sheet name="移列及競爭補助" sheetId="33" r:id="rId18"/>
    <sheet name="移列委辦" sheetId="34" r:id="rId19"/>
    <sheet name="人事費" sheetId="25" r:id="rId20"/>
  </sheets>
  <externalReferences>
    <externalReference r:id="rId21"/>
  </externalReferences>
  <definedNames>
    <definedName name="_xlnm.Print_Area" localSheetId="19">人事費!$A$1:$B$24</definedName>
    <definedName name="_xlnm.Print_Area" localSheetId="5">差旅費!$A$1:$F$17</definedName>
    <definedName name="_xlnm.Print_Area" localSheetId="6">差費計算!$A$1:$H$30</definedName>
    <definedName name="_xlnm.Print_Area" localSheetId="2">業務費!$A$1:$F$15</definedName>
    <definedName name="_xlnm.Print_Area" localSheetId="3">業務費計算!$A$1:$G$15</definedName>
    <definedName name="_xlnm.Print_Area" localSheetId="4">業務費參數!$A$1:$G$29</definedName>
    <definedName name="_xlnm.Print_Area" localSheetId="1">營運管理!$A$1:$G$80</definedName>
    <definedName name="_xlnm.Print_Area" localSheetId="0">'總表-項目'!$A$1:$F$37</definedName>
    <definedName name="_xlnm.Print_Titles" localSheetId="1">營運管理!$1:$4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7" l="1"/>
  <c r="D9" i="27"/>
  <c r="D10" i="27"/>
  <c r="D11" i="27"/>
  <c r="D12" i="27"/>
  <c r="C20" i="1" l="1"/>
  <c r="F75" i="2"/>
  <c r="F74" i="2"/>
  <c r="F73" i="2"/>
  <c r="F72" i="2"/>
  <c r="F71" i="2"/>
  <c r="F69" i="2"/>
  <c r="F68" i="2"/>
  <c r="F67" i="2"/>
  <c r="F60" i="2"/>
  <c r="F58" i="2"/>
  <c r="F57" i="2"/>
  <c r="F56" i="2"/>
  <c r="F55" i="2"/>
  <c r="F54" i="2"/>
  <c r="F52" i="2"/>
  <c r="F51" i="2"/>
  <c r="F50" i="2"/>
  <c r="F49" i="2"/>
  <c r="F48" i="2"/>
  <c r="F47" i="2"/>
  <c r="F46" i="2"/>
  <c r="F45" i="2"/>
  <c r="F44" i="2"/>
  <c r="F43" i="2"/>
  <c r="F42" i="2"/>
  <c r="F41" i="2"/>
  <c r="F40" i="2"/>
  <c r="F39" i="2"/>
  <c r="F38" i="2"/>
  <c r="F37" i="2"/>
  <c r="F36" i="2"/>
  <c r="F35" i="2"/>
  <c r="F34" i="2"/>
  <c r="F32" i="2"/>
  <c r="F31" i="2"/>
  <c r="F30" i="2"/>
  <c r="F29" i="2"/>
  <c r="F28" i="2"/>
  <c r="F27" i="2"/>
  <c r="F26" i="2"/>
  <c r="F25" i="2"/>
  <c r="F24" i="2"/>
  <c r="F23" i="2"/>
  <c r="F22" i="2"/>
  <c r="F21" i="2"/>
  <c r="F20" i="2"/>
  <c r="F19" i="2"/>
  <c r="F18" i="2"/>
  <c r="F17" i="2"/>
  <c r="F16" i="2"/>
  <c r="F14" i="2"/>
  <c r="F13" i="2"/>
  <c r="F12" i="2"/>
  <c r="F11" i="2"/>
  <c r="F10" i="2"/>
  <c r="F9" i="2"/>
  <c r="F7" i="2"/>
  <c r="F8" i="2" s="1"/>
  <c r="F6" i="2"/>
  <c r="G6" i="2"/>
  <c r="F15" i="2" l="1"/>
  <c r="C5" i="1" l="1"/>
  <c r="F5" i="1"/>
  <c r="D32" i="1"/>
  <c r="C8" i="27"/>
  <c r="C9" i="27"/>
  <c r="C10" i="27"/>
  <c r="C11" i="27"/>
  <c r="C12" i="27"/>
  <c r="C7" i="27"/>
  <c r="B8" i="27"/>
  <c r="B9" i="27"/>
  <c r="B10" i="27"/>
  <c r="B11" i="27"/>
  <c r="B12" i="27"/>
  <c r="B7" i="27"/>
  <c r="B10" i="15"/>
  <c r="B11" i="15"/>
  <c r="B12" i="15"/>
  <c r="B13" i="15"/>
  <c r="B9" i="15"/>
  <c r="B8" i="14"/>
  <c r="B9" i="14"/>
  <c r="B7" i="14"/>
  <c r="E76" i="2"/>
  <c r="D76" i="2"/>
  <c r="C76" i="2"/>
  <c r="C13" i="15"/>
  <c r="C12" i="15"/>
  <c r="C11" i="15"/>
  <c r="C10" i="15"/>
  <c r="E70" i="2"/>
  <c r="D70" i="2"/>
  <c r="C70" i="2"/>
  <c r="C9" i="14"/>
  <c r="C8" i="14"/>
  <c r="C7" i="14"/>
  <c r="E66" i="2"/>
  <c r="D66" i="2"/>
  <c r="C66" i="2"/>
  <c r="E59" i="2"/>
  <c r="D59" i="2"/>
  <c r="C59" i="2"/>
  <c r="E53" i="2"/>
  <c r="D53" i="2"/>
  <c r="C53" i="2"/>
  <c r="C21" i="12"/>
  <c r="E33" i="2"/>
  <c r="D33" i="2"/>
  <c r="C33" i="2"/>
  <c r="E15" i="2"/>
  <c r="D15" i="2"/>
  <c r="C15" i="2"/>
  <c r="E8" i="2"/>
  <c r="D8" i="2"/>
  <c r="C8" i="2"/>
  <c r="B5" i="25"/>
  <c r="F76" i="2" l="1"/>
  <c r="D5" i="2"/>
  <c r="C5" i="2"/>
  <c r="E5" i="2"/>
  <c r="F66" i="2"/>
  <c r="F59" i="2"/>
  <c r="F53" i="2"/>
  <c r="C9" i="15"/>
  <c r="F70" i="2"/>
  <c r="F33" i="2"/>
  <c r="E10" i="33"/>
  <c r="E9" i="34"/>
  <c r="C10" i="1"/>
  <c r="C15" i="1"/>
  <c r="D10" i="1"/>
  <c r="D15" i="1"/>
  <c r="D7" i="13"/>
  <c r="F5" i="2" l="1"/>
  <c r="B23" i="25"/>
  <c r="D11" i="34" l="1"/>
  <c r="E6" i="34"/>
  <c r="E7" i="34"/>
  <c r="E8" i="34"/>
  <c r="E10" i="34"/>
  <c r="E5" i="34"/>
  <c r="E11" i="34" l="1"/>
  <c r="F10" i="33" l="1"/>
  <c r="E6" i="33"/>
  <c r="E11" i="33" s="1"/>
  <c r="F11" i="33"/>
  <c r="E14" i="21"/>
  <c r="G10" i="21"/>
  <c r="E18" i="21"/>
  <c r="C5" i="19" l="1"/>
  <c r="B14" i="9"/>
  <c r="C14" i="9"/>
  <c r="D14" i="9"/>
  <c r="B8" i="12" l="1"/>
  <c r="C8" i="12"/>
  <c r="D8" i="12"/>
  <c r="B9" i="12"/>
  <c r="C9" i="12"/>
  <c r="D9" i="12"/>
  <c r="B10" i="12"/>
  <c r="C10" i="12"/>
  <c r="D10" i="12"/>
  <c r="B11" i="12"/>
  <c r="C11" i="12"/>
  <c r="D11" i="12"/>
  <c r="B12" i="12"/>
  <c r="C12" i="12"/>
  <c r="D12" i="12"/>
  <c r="B13" i="12"/>
  <c r="C13" i="12"/>
  <c r="D13" i="12"/>
  <c r="B14" i="12"/>
  <c r="C14" i="12"/>
  <c r="D14" i="12"/>
  <c r="B15" i="12"/>
  <c r="C15" i="12"/>
  <c r="D15" i="12"/>
  <c r="B16" i="12"/>
  <c r="C16" i="12"/>
  <c r="D16" i="12"/>
  <c r="B17" i="12"/>
  <c r="C17" i="12"/>
  <c r="D17" i="12"/>
  <c r="B18" i="12"/>
  <c r="C18" i="12"/>
  <c r="D18" i="12"/>
  <c r="B19" i="12"/>
  <c r="C19" i="12"/>
  <c r="D19" i="12"/>
  <c r="B20" i="12"/>
  <c r="C20" i="12"/>
  <c r="D20" i="12"/>
  <c r="B22" i="12"/>
  <c r="C22" i="12"/>
  <c r="D22" i="12"/>
  <c r="B23" i="12"/>
  <c r="C23" i="12"/>
  <c r="D23" i="12"/>
  <c r="B24" i="12"/>
  <c r="C24" i="12"/>
  <c r="D24" i="12"/>
  <c r="B25" i="12"/>
  <c r="C25" i="12"/>
  <c r="D25" i="12"/>
  <c r="B10" i="11"/>
  <c r="C10" i="11"/>
  <c r="D10" i="11"/>
  <c r="B11" i="11"/>
  <c r="C11" i="11"/>
  <c r="D11" i="11"/>
  <c r="B12" i="11"/>
  <c r="C12" i="11"/>
  <c r="D12" i="11"/>
  <c r="B13" i="11"/>
  <c r="C13" i="11"/>
  <c r="D13" i="11"/>
  <c r="B14" i="11"/>
  <c r="C14" i="11"/>
  <c r="D14" i="11"/>
  <c r="B15" i="11"/>
  <c r="C15" i="11"/>
  <c r="D15" i="11"/>
  <c r="B16" i="11"/>
  <c r="C16" i="11"/>
  <c r="D16" i="11"/>
  <c r="B17" i="11"/>
  <c r="C17" i="11"/>
  <c r="D17" i="11"/>
  <c r="B18" i="11"/>
  <c r="C18" i="11"/>
  <c r="D18" i="11"/>
  <c r="B19" i="11"/>
  <c r="C19" i="11"/>
  <c r="D19" i="11"/>
  <c r="B20" i="11"/>
  <c r="C20" i="11"/>
  <c r="D20" i="11"/>
  <c r="B21" i="11"/>
  <c r="C21" i="11"/>
  <c r="D21" i="11"/>
  <c r="B22" i="11"/>
  <c r="C22" i="11"/>
  <c r="D22" i="11"/>
  <c r="B23" i="11"/>
  <c r="C23" i="11"/>
  <c r="D23" i="11"/>
  <c r="B24" i="11"/>
  <c r="C24" i="11"/>
  <c r="D24" i="11"/>
  <c r="B25" i="11"/>
  <c r="C25" i="11"/>
  <c r="D25" i="11"/>
  <c r="C9" i="9"/>
  <c r="C10" i="9"/>
  <c r="C11" i="9"/>
  <c r="C12" i="9"/>
  <c r="C13" i="9"/>
  <c r="C8" i="9" l="1"/>
  <c r="C9" i="1" l="1"/>
  <c r="B14" i="17"/>
  <c r="B12" i="17"/>
  <c r="B11" i="17"/>
  <c r="B10" i="17"/>
  <c r="B9" i="17"/>
  <c r="C5" i="20"/>
  <c r="C19" i="1" l="1"/>
  <c r="C24" i="1" s="1"/>
  <c r="C11" i="34" l="1"/>
  <c r="D30" i="1" s="1"/>
  <c r="G12" i="21" l="1"/>
  <c r="D13" i="15" l="1"/>
  <c r="C9" i="16"/>
  <c r="G14" i="17" s="1"/>
  <c r="C16" i="15"/>
  <c r="G13" i="17" s="1"/>
  <c r="C15" i="27"/>
  <c r="C20" i="13"/>
  <c r="I10" i="17" s="1"/>
  <c r="C18" i="13"/>
  <c r="H10" i="17" s="1"/>
  <c r="C14" i="13"/>
  <c r="G10" i="17" s="1"/>
  <c r="C34" i="12"/>
  <c r="I9" i="17" s="1"/>
  <c r="C34" i="11"/>
  <c r="I8" i="17" s="1"/>
  <c r="C28" i="11"/>
  <c r="C18" i="3"/>
  <c r="I6" i="17" s="1"/>
  <c r="C12" i="3"/>
  <c r="C15" i="16"/>
  <c r="I14" i="17" s="1"/>
  <c r="C13" i="16"/>
  <c r="H14" i="17" s="1"/>
  <c r="C22" i="15"/>
  <c r="I13" i="17" s="1"/>
  <c r="C20" i="15"/>
  <c r="H13" i="17" s="1"/>
  <c r="C18" i="14"/>
  <c r="I12" i="17" s="1"/>
  <c r="C16" i="14"/>
  <c r="H12" i="17" s="1"/>
  <c r="C12" i="14"/>
  <c r="G12" i="17" s="1"/>
  <c r="C21" i="27"/>
  <c r="I11" i="17" s="1"/>
  <c r="C19" i="27"/>
  <c r="H11" i="17" s="1"/>
  <c r="C32" i="12"/>
  <c r="H9" i="17" s="1"/>
  <c r="C28" i="12"/>
  <c r="G9" i="17" s="1"/>
  <c r="C32" i="11"/>
  <c r="H8" i="17" s="1"/>
  <c r="C23" i="9"/>
  <c r="I7" i="17" s="1"/>
  <c r="C21" i="9"/>
  <c r="H7" i="17" s="1"/>
  <c r="C16" i="3"/>
  <c r="H6" i="17" s="1"/>
  <c r="J12" i="17" l="1"/>
  <c r="G11" i="17"/>
  <c r="J11" i="17" s="1"/>
  <c r="I5" i="17"/>
  <c r="J9" i="17"/>
  <c r="J10" i="17"/>
  <c r="G6" i="17"/>
  <c r="J6" i="17" s="1"/>
  <c r="G8" i="17"/>
  <c r="J8" i="17" s="1"/>
  <c r="J13" i="17"/>
  <c r="J14" i="17"/>
  <c r="H5" i="17"/>
  <c r="C17" i="9"/>
  <c r="G7" i="17" l="1"/>
  <c r="J7" i="17" s="1"/>
  <c r="J5" i="17" s="1"/>
  <c r="G5" i="17" l="1"/>
  <c r="D8" i="14"/>
  <c r="D9" i="14"/>
  <c r="D8" i="13"/>
  <c r="D9" i="13"/>
  <c r="C9" i="13"/>
  <c r="C10" i="13"/>
  <c r="C11" i="13"/>
  <c r="B8" i="13"/>
  <c r="B9" i="13"/>
  <c r="B10" i="13"/>
  <c r="B11" i="13"/>
  <c r="D9" i="3"/>
  <c r="D8" i="3"/>
  <c r="C9" i="3"/>
  <c r="C8" i="3"/>
  <c r="B9" i="3"/>
  <c r="B8" i="3"/>
  <c r="C8" i="13"/>
  <c r="D4" i="19"/>
  <c r="D4" i="20"/>
  <c r="D31" i="1" l="1"/>
  <c r="E8" i="1"/>
  <c r="E5" i="1" s="1"/>
  <c r="C7" i="3"/>
  <c r="B5" i="19"/>
  <c r="B23" i="1" s="1"/>
  <c r="B5" i="20"/>
  <c r="B22" i="1" s="1"/>
  <c r="D10" i="13"/>
  <c r="D11" i="13"/>
  <c r="B7" i="13"/>
  <c r="C7" i="13"/>
  <c r="D10" i="15"/>
  <c r="D11" i="15"/>
  <c r="D12" i="15"/>
  <c r="D9" i="15"/>
  <c r="D7" i="14"/>
  <c r="C6" i="14"/>
  <c r="D7" i="27"/>
  <c r="C6" i="27"/>
  <c r="D7" i="12"/>
  <c r="C7" i="12"/>
  <c r="C6" i="12" s="1"/>
  <c r="B7" i="12"/>
  <c r="D27" i="11"/>
  <c r="D9" i="11"/>
  <c r="C9" i="11"/>
  <c r="B9" i="11"/>
  <c r="D16" i="9"/>
  <c r="D9" i="9"/>
  <c r="D10" i="9"/>
  <c r="D11" i="9"/>
  <c r="D12" i="9"/>
  <c r="D13" i="9"/>
  <c r="B9" i="9"/>
  <c r="B10" i="9"/>
  <c r="B11" i="9"/>
  <c r="B12" i="9"/>
  <c r="B13" i="9"/>
  <c r="C8" i="11" l="1"/>
  <c r="C8" i="15"/>
  <c r="B21" i="1"/>
  <c r="C6" i="13"/>
  <c r="D4" i="30"/>
  <c r="C10" i="17" l="1"/>
  <c r="B36" i="1"/>
  <c r="D36" i="1"/>
  <c r="C36" i="1"/>
  <c r="D5" i="1"/>
  <c r="C7" i="11"/>
  <c r="C6" i="11"/>
  <c r="C7" i="9"/>
  <c r="C6" i="9"/>
  <c r="E5" i="30"/>
  <c r="B10" i="1"/>
  <c r="F13" i="21"/>
  <c r="E16" i="21"/>
  <c r="G16" i="21" s="1"/>
  <c r="E11" i="21"/>
  <c r="E21" i="1" l="1"/>
  <c r="E20" i="1" s="1"/>
  <c r="D21" i="1"/>
  <c r="D9" i="1"/>
  <c r="D19" i="1" s="1"/>
  <c r="C5" i="9"/>
  <c r="B7" i="17" s="1"/>
  <c r="F9" i="21"/>
  <c r="B6" i="29"/>
  <c r="B7" i="29"/>
  <c r="B8" i="29"/>
  <c r="B9" i="29"/>
  <c r="B10" i="29"/>
  <c r="B11" i="29"/>
  <c r="B12" i="29"/>
  <c r="B13" i="29"/>
  <c r="B5" i="29"/>
  <c r="C7" i="15" l="1"/>
  <c r="B5" i="1" l="1"/>
  <c r="F8" i="1" l="1"/>
  <c r="B15" i="1"/>
  <c r="E12" i="29" l="1"/>
  <c r="C5" i="29"/>
  <c r="D5" i="29"/>
  <c r="E5" i="29"/>
  <c r="F5" i="29"/>
  <c r="C12" i="29"/>
  <c r="D12" i="29"/>
  <c r="F12" i="29"/>
  <c r="C6" i="29"/>
  <c r="D6" i="29"/>
  <c r="E6" i="29"/>
  <c r="F6" i="29"/>
  <c r="C7" i="29"/>
  <c r="D7" i="29"/>
  <c r="E7" i="29"/>
  <c r="F7" i="29"/>
  <c r="C8" i="29"/>
  <c r="D8" i="29"/>
  <c r="E8" i="29"/>
  <c r="F8" i="29"/>
  <c r="C9" i="29"/>
  <c r="D9" i="29"/>
  <c r="E9" i="29"/>
  <c r="F9" i="29"/>
  <c r="C10" i="29"/>
  <c r="D10" i="29"/>
  <c r="E10" i="29"/>
  <c r="F10" i="29"/>
  <c r="C11" i="29"/>
  <c r="D11" i="29"/>
  <c r="E11" i="29"/>
  <c r="F11" i="29"/>
  <c r="C13" i="29"/>
  <c r="D13" i="29"/>
  <c r="E13" i="29"/>
  <c r="F13" i="29"/>
  <c r="G8" i="21"/>
  <c r="E23" i="21"/>
  <c r="G23" i="21" s="1"/>
  <c r="E11" i="19" s="1"/>
  <c r="C14" i="27" s="1"/>
  <c r="C6" i="17"/>
  <c r="F17" i="21"/>
  <c r="F11" i="21"/>
  <c r="B13" i="21"/>
  <c r="B31" i="21" s="1"/>
  <c r="E15" i="1"/>
  <c r="B4" i="29"/>
  <c r="F6" i="1"/>
  <c r="F7" i="1"/>
  <c r="F16" i="1"/>
  <c r="F15" i="1" s="1"/>
  <c r="F13" i="1"/>
  <c r="C14" i="17"/>
  <c r="F18" i="1"/>
  <c r="A1" i="30"/>
  <c r="C4" i="29" l="1"/>
  <c r="E19" i="21"/>
  <c r="G19" i="21" s="1"/>
  <c r="F4" i="29"/>
  <c r="E14" i="1"/>
  <c r="F14" i="1" s="1"/>
  <c r="E11" i="17"/>
  <c r="E22" i="21"/>
  <c r="G22" i="21" s="1"/>
  <c r="E10" i="19" s="1"/>
  <c r="C13" i="13" s="1"/>
  <c r="E26" i="21"/>
  <c r="G26" i="21" s="1"/>
  <c r="E14" i="19" s="1"/>
  <c r="C8" i="16" s="1"/>
  <c r="E21" i="21"/>
  <c r="G21" i="21" s="1"/>
  <c r="E9" i="19" s="1"/>
  <c r="C27" i="12" s="1"/>
  <c r="E25" i="21"/>
  <c r="G25" i="21" s="1"/>
  <c r="G10" i="29"/>
  <c r="E11" i="20" s="1"/>
  <c r="C13" i="27" s="1"/>
  <c r="C4" i="27" s="1"/>
  <c r="E4" i="29"/>
  <c r="F12" i="1"/>
  <c r="E24" i="21"/>
  <c r="G24" i="21" s="1"/>
  <c r="E12" i="19" s="1"/>
  <c r="C11" i="14" s="1"/>
  <c r="E15" i="21"/>
  <c r="G15" i="21" s="1"/>
  <c r="G18" i="21"/>
  <c r="E6" i="19" s="1"/>
  <c r="C11" i="3" s="1"/>
  <c r="E20" i="21"/>
  <c r="G20" i="21" s="1"/>
  <c r="E8" i="19" s="1"/>
  <c r="C27" i="11" s="1"/>
  <c r="G12" i="29"/>
  <c r="E13" i="20" s="1"/>
  <c r="C14" i="15" s="1"/>
  <c r="G13" i="29"/>
  <c r="E14" i="20" s="1"/>
  <c r="C7" i="16" s="1"/>
  <c r="G5" i="29"/>
  <c r="E6" i="20" s="1"/>
  <c r="C10" i="3" s="1"/>
  <c r="G6" i="29"/>
  <c r="E7" i="20" s="1"/>
  <c r="C15" i="9" s="1"/>
  <c r="G9" i="29"/>
  <c r="E10" i="20" s="1"/>
  <c r="C12" i="13" s="1"/>
  <c r="G7" i="29"/>
  <c r="E8" i="20" s="1"/>
  <c r="C26" i="11" s="1"/>
  <c r="G11" i="29"/>
  <c r="E12" i="20" s="1"/>
  <c r="C10" i="14" s="1"/>
  <c r="G8" i="29"/>
  <c r="E9" i="20" s="1"/>
  <c r="C26" i="12" s="1"/>
  <c r="B17" i="21"/>
  <c r="B29" i="21" s="1"/>
  <c r="G14" i="21"/>
  <c r="D4" i="29"/>
  <c r="D5" i="20"/>
  <c r="D22" i="1" s="1"/>
  <c r="C12" i="17"/>
  <c r="C7" i="17"/>
  <c r="C8" i="17"/>
  <c r="C9" i="17"/>
  <c r="C5" i="11"/>
  <c r="B8" i="17" s="1"/>
  <c r="B9" i="1"/>
  <c r="B19" i="1" s="1"/>
  <c r="G9" i="21"/>
  <c r="C4" i="14" l="1"/>
  <c r="E7" i="19"/>
  <c r="C16" i="9" s="1"/>
  <c r="C4" i="9" s="1"/>
  <c r="C4" i="13"/>
  <c r="C4" i="16"/>
  <c r="C4" i="11"/>
  <c r="C4" i="12"/>
  <c r="C13" i="17"/>
  <c r="E13" i="19"/>
  <c r="C15" i="15" s="1"/>
  <c r="E13" i="17" s="1"/>
  <c r="E5" i="20"/>
  <c r="E22" i="1" s="1"/>
  <c r="G4" i="29"/>
  <c r="C6" i="15"/>
  <c r="C5" i="15" s="1"/>
  <c r="B13" i="17" s="1"/>
  <c r="E10" i="1"/>
  <c r="E6" i="17"/>
  <c r="E14" i="17"/>
  <c r="E12" i="17"/>
  <c r="E9" i="17"/>
  <c r="D13" i="17"/>
  <c r="D14" i="17"/>
  <c r="D12" i="17"/>
  <c r="D9" i="17"/>
  <c r="G13" i="21"/>
  <c r="E13" i="21"/>
  <c r="E17" i="21"/>
  <c r="G17" i="21" s="1"/>
  <c r="F21" i="1"/>
  <c r="D5" i="19"/>
  <c r="C11" i="17"/>
  <c r="F11" i="1"/>
  <c r="F10" i="1" s="1"/>
  <c r="D29" i="21" l="1"/>
  <c r="D30" i="21" s="1"/>
  <c r="G7" i="21"/>
  <c r="F12" i="17"/>
  <c r="K12" i="17" s="1"/>
  <c r="F9" i="17"/>
  <c r="K9" i="17" s="1"/>
  <c r="D7" i="17"/>
  <c r="C4" i="15"/>
  <c r="F13" i="17"/>
  <c r="K13" i="17" s="1"/>
  <c r="D23" i="1"/>
  <c r="D20" i="1" s="1"/>
  <c r="D24" i="1" s="1"/>
  <c r="E5" i="19"/>
  <c r="E23" i="1" s="1"/>
  <c r="D10" i="17"/>
  <c r="E10" i="17"/>
  <c r="D8" i="17"/>
  <c r="D6" i="17"/>
  <c r="D11" i="17"/>
  <c r="F11" i="17" s="1"/>
  <c r="K11" i="17" s="1"/>
  <c r="G11" i="21"/>
  <c r="F22" i="1"/>
  <c r="C5" i="17"/>
  <c r="F14" i="17"/>
  <c r="G6" i="21" l="1"/>
  <c r="F10" i="17"/>
  <c r="K10" i="17" s="1"/>
  <c r="K14" i="17"/>
  <c r="E7" i="17"/>
  <c r="F7" i="17" s="1"/>
  <c r="K7" i="17" s="1"/>
  <c r="D5" i="17"/>
  <c r="E8" i="17"/>
  <c r="F8" i="17" s="1"/>
  <c r="K8" i="17" s="1"/>
  <c r="F23" i="1"/>
  <c r="F20" i="1" s="1"/>
  <c r="E5" i="17" l="1"/>
  <c r="B20" i="1" l="1"/>
  <c r="B24" i="1" s="1"/>
  <c r="E9" i="1"/>
  <c r="E19" i="1" s="1"/>
  <c r="E24" i="1" s="1"/>
  <c r="F17" i="1"/>
  <c r="F9" i="1" s="1"/>
  <c r="F19" i="1" s="1"/>
  <c r="F24" i="1" s="1"/>
  <c r="C6" i="3"/>
  <c r="C5" i="3" s="1"/>
  <c r="B6" i="17" l="1"/>
  <c r="C4" i="3"/>
  <c r="B5" i="17" l="1"/>
  <c r="F6" i="17"/>
  <c r="K6" i="17" l="1"/>
  <c r="K5" i="17" s="1"/>
  <c r="F5" i="17"/>
</calcChain>
</file>

<file path=xl/sharedStrings.xml><?xml version="1.0" encoding="utf-8"?>
<sst xmlns="http://schemas.openxmlformats.org/spreadsheetml/2006/main" count="861" uniqueCount="466">
  <si>
    <t>項目</t>
    <phoneticPr fontId="2" type="noConversion"/>
  </si>
  <si>
    <t>金額</t>
    <phoneticPr fontId="2" type="noConversion"/>
  </si>
  <si>
    <t>說明</t>
    <phoneticPr fontId="2" type="noConversion"/>
  </si>
  <si>
    <t>單位</t>
    <phoneticPr fontId="2" type="noConversion"/>
  </si>
  <si>
    <t>教務處</t>
    <phoneticPr fontId="2" type="noConversion"/>
  </si>
  <si>
    <t>總務處</t>
    <phoneticPr fontId="2" type="noConversion"/>
  </si>
  <si>
    <t>分配項目</t>
    <phoneticPr fontId="2" type="noConversion"/>
  </si>
  <si>
    <t>單位：元</t>
    <phoneticPr fontId="2" type="noConversion"/>
  </si>
  <si>
    <t>項次</t>
    <phoneticPr fontId="2" type="noConversion"/>
  </si>
  <si>
    <t>1</t>
    <phoneticPr fontId="2" type="noConversion"/>
  </si>
  <si>
    <t>項次</t>
    <phoneticPr fontId="2" type="noConversion"/>
  </si>
  <si>
    <t>項目</t>
    <phoneticPr fontId="2" type="noConversion"/>
  </si>
  <si>
    <t>金額</t>
    <phoneticPr fontId="2" type="noConversion"/>
  </si>
  <si>
    <t>說明</t>
    <phoneticPr fontId="2" type="noConversion"/>
  </si>
  <si>
    <t>一、</t>
    <phoneticPr fontId="2" type="noConversion"/>
  </si>
  <si>
    <t>一、</t>
    <phoneticPr fontId="2" type="noConversion"/>
  </si>
  <si>
    <t>二、</t>
    <phoneticPr fontId="2" type="noConversion"/>
  </si>
  <si>
    <t>一、</t>
    <phoneticPr fontId="2" type="noConversion"/>
  </si>
  <si>
    <t>二、</t>
    <phoneticPr fontId="2" type="noConversion"/>
  </si>
  <si>
    <t>三、</t>
    <phoneticPr fontId="2" type="noConversion"/>
  </si>
  <si>
    <t>四、</t>
    <phoneticPr fontId="2" type="noConversion"/>
  </si>
  <si>
    <t>總計</t>
    <phoneticPr fontId="2" type="noConversion"/>
  </si>
  <si>
    <t>總計</t>
    <phoneticPr fontId="2" type="noConversion"/>
  </si>
  <si>
    <t>三、</t>
    <phoneticPr fontId="2" type="noConversion"/>
  </si>
  <si>
    <t>3</t>
  </si>
  <si>
    <t>4</t>
  </si>
  <si>
    <t>5</t>
  </si>
  <si>
    <t>6</t>
  </si>
  <si>
    <t>7</t>
  </si>
  <si>
    <t>8</t>
  </si>
  <si>
    <t>9</t>
  </si>
  <si>
    <t>10</t>
  </si>
  <si>
    <t>11</t>
  </si>
  <si>
    <t>12</t>
  </si>
  <si>
    <t>13</t>
  </si>
  <si>
    <t>14</t>
  </si>
  <si>
    <t>1</t>
    <phoneticPr fontId="2" type="noConversion"/>
  </si>
  <si>
    <t>2</t>
    <phoneticPr fontId="2" type="noConversion"/>
  </si>
  <si>
    <t>四、</t>
    <phoneticPr fontId="2" type="noConversion"/>
  </si>
  <si>
    <t>數量</t>
    <phoneticPr fontId="2" type="noConversion"/>
  </si>
  <si>
    <t>單價</t>
    <phoneticPr fontId="2" type="noConversion"/>
  </si>
  <si>
    <t>以人數計算部分</t>
    <phoneticPr fontId="2" type="noConversion"/>
  </si>
  <si>
    <t>人</t>
    <phoneticPr fontId="2" type="noConversion"/>
  </si>
  <si>
    <t>　　　輔導室</t>
    <phoneticPr fontId="2" type="noConversion"/>
  </si>
  <si>
    <t>　　　教務處</t>
    <phoneticPr fontId="2" type="noConversion"/>
  </si>
  <si>
    <t>　　　校長室</t>
    <phoneticPr fontId="2" type="noConversion"/>
  </si>
  <si>
    <t>　　　總務處</t>
    <phoneticPr fontId="2" type="noConversion"/>
  </si>
  <si>
    <t>　　　人事室</t>
    <phoneticPr fontId="2" type="noConversion"/>
  </si>
  <si>
    <t>可分配數</t>
    <phoneticPr fontId="2" type="noConversion"/>
  </si>
  <si>
    <t>人</t>
    <phoneticPr fontId="2" type="noConversion"/>
  </si>
  <si>
    <t>元</t>
    <phoneticPr fontId="2" type="noConversion"/>
  </si>
  <si>
    <t>按人數計算</t>
    <phoneticPr fontId="2" type="noConversion"/>
  </si>
  <si>
    <t>定額</t>
    <phoneticPr fontId="2" type="noConversion"/>
  </si>
  <si>
    <t>合計</t>
    <phoneticPr fontId="2" type="noConversion"/>
  </si>
  <si>
    <t>年</t>
    <phoneticPr fontId="2" type="noConversion"/>
  </si>
  <si>
    <t>　一、校長公務</t>
    <phoneticPr fontId="2" type="noConversion"/>
  </si>
  <si>
    <t>輔導室</t>
    <phoneticPr fontId="2" type="noConversion"/>
  </si>
  <si>
    <t>校長室</t>
    <phoneticPr fontId="2" type="noConversion"/>
  </si>
  <si>
    <t>人事室</t>
    <phoneticPr fontId="2" type="noConversion"/>
  </si>
  <si>
    <t>可分配金額</t>
    <phoneticPr fontId="2" type="noConversion"/>
  </si>
  <si>
    <t>小計</t>
    <phoneticPr fontId="2" type="noConversion"/>
  </si>
  <si>
    <t>分配數</t>
    <phoneticPr fontId="2" type="noConversion"/>
  </si>
  <si>
    <t>單位：元</t>
    <phoneticPr fontId="2" type="noConversion"/>
  </si>
  <si>
    <t>學務處</t>
    <phoneticPr fontId="2" type="noConversion"/>
  </si>
  <si>
    <t>　　　學務處</t>
    <phoneticPr fontId="2" type="noConversion"/>
  </si>
  <si>
    <t>每人金額約</t>
    <phoneticPr fontId="2" type="noConversion"/>
  </si>
  <si>
    <t>主計室</t>
    <phoneticPr fontId="2" type="noConversion"/>
  </si>
  <si>
    <t>　　　主計室</t>
    <phoneticPr fontId="2" type="noConversion"/>
  </si>
  <si>
    <t>項　　　　目</t>
    <phoneticPr fontId="2" type="noConversion"/>
  </si>
  <si>
    <t>金額</t>
    <phoneticPr fontId="2" type="noConversion"/>
  </si>
  <si>
    <t>合　　　計</t>
    <phoneticPr fontId="2" type="noConversion"/>
  </si>
  <si>
    <r>
      <t>　　二、學生公費</t>
    </r>
    <r>
      <rPr>
        <sz val="12"/>
        <color indexed="12"/>
        <rFont val="新細明體"/>
        <family val="1"/>
        <charset val="136"/>
      </rPr>
      <t/>
    </r>
    <phoneticPr fontId="2" type="noConversion"/>
  </si>
  <si>
    <t>實習處</t>
    <phoneticPr fontId="2" type="noConversion"/>
  </si>
  <si>
    <t>圖書館</t>
    <phoneticPr fontId="2" type="noConversion"/>
  </si>
  <si>
    <t>項次</t>
    <phoneticPr fontId="2" type="noConversion"/>
  </si>
  <si>
    <t>項目</t>
    <phoneticPr fontId="2" type="noConversion"/>
  </si>
  <si>
    <t>金額</t>
    <phoneticPr fontId="2" type="noConversion"/>
  </si>
  <si>
    <t>說明</t>
    <phoneticPr fontId="2" type="noConversion"/>
  </si>
  <si>
    <t>總計</t>
    <phoneticPr fontId="2" type="noConversion"/>
  </si>
  <si>
    <t>一、</t>
    <phoneticPr fontId="2" type="noConversion"/>
  </si>
  <si>
    <t>二、</t>
    <phoneticPr fontId="2" type="noConversion"/>
  </si>
  <si>
    <t>三、</t>
    <phoneticPr fontId="2" type="noConversion"/>
  </si>
  <si>
    <t>四、</t>
    <phoneticPr fontId="2" type="noConversion"/>
  </si>
  <si>
    <t>2</t>
  </si>
  <si>
    <t>1</t>
    <phoneticPr fontId="2" type="noConversion"/>
  </si>
  <si>
    <t>　學校教學研究補助收入</t>
    <phoneticPr fontId="2" type="noConversion"/>
  </si>
  <si>
    <t>　學雜費收入（淨額）</t>
    <phoneticPr fontId="2" type="noConversion"/>
  </si>
  <si>
    <t>本年度可用預算數</t>
    <phoneticPr fontId="2" type="noConversion"/>
  </si>
  <si>
    <r>
      <t>預算餘</t>
    </r>
    <r>
      <rPr>
        <b/>
        <sz val="12"/>
        <color indexed="10"/>
        <rFont val="新細明體"/>
        <family val="1"/>
        <charset val="136"/>
      </rPr>
      <t>（絀）</t>
    </r>
    <r>
      <rPr>
        <b/>
        <sz val="12"/>
        <rFont val="新細明體"/>
        <family val="1"/>
        <charset val="136"/>
      </rPr>
      <t>數</t>
    </r>
    <phoneticPr fontId="2" type="noConversion"/>
  </si>
  <si>
    <t>　　　實習處</t>
    <phoneticPr fontId="2" type="noConversion"/>
  </si>
  <si>
    <t>　　　學務處</t>
    <phoneticPr fontId="2" type="noConversion"/>
  </si>
  <si>
    <t>　　　圖書館</t>
    <phoneticPr fontId="2" type="noConversion"/>
  </si>
  <si>
    <t>人</t>
    <phoneticPr fontId="2" type="noConversion"/>
  </si>
  <si>
    <t>單位：元</t>
    <phoneticPr fontId="2" type="noConversion"/>
  </si>
  <si>
    <t>單位別</t>
    <phoneticPr fontId="2" type="noConversion"/>
  </si>
  <si>
    <t>固定經費</t>
    <phoneticPr fontId="2" type="noConversion"/>
  </si>
  <si>
    <t>依組計</t>
    <phoneticPr fontId="2" type="noConversion"/>
  </si>
  <si>
    <t>依人數計</t>
    <phoneticPr fontId="2" type="noConversion"/>
  </si>
  <si>
    <t>影印機</t>
    <phoneticPr fontId="2" type="noConversion"/>
  </si>
  <si>
    <t>列表機</t>
    <phoneticPr fontId="2" type="noConversion"/>
  </si>
  <si>
    <t>合計</t>
    <phoneticPr fontId="2" type="noConversion"/>
  </si>
  <si>
    <t>校長室</t>
    <phoneticPr fontId="2" type="noConversion"/>
  </si>
  <si>
    <t>教務處</t>
    <phoneticPr fontId="2" type="noConversion"/>
  </si>
  <si>
    <t>學務處</t>
    <phoneticPr fontId="2" type="noConversion"/>
  </si>
  <si>
    <t>總務處</t>
    <phoneticPr fontId="2" type="noConversion"/>
  </si>
  <si>
    <t>實習處</t>
    <phoneticPr fontId="2" type="noConversion"/>
  </si>
  <si>
    <t>圖書館</t>
    <phoneticPr fontId="2" type="noConversion"/>
  </si>
  <si>
    <t>輔導室</t>
    <phoneticPr fontId="2" type="noConversion"/>
  </si>
  <si>
    <t>人事室</t>
    <phoneticPr fontId="2" type="noConversion"/>
  </si>
  <si>
    <t>主計室</t>
    <phoneticPr fontId="2" type="noConversion"/>
  </si>
  <si>
    <t>業務組數</t>
    <phoneticPr fontId="2" type="noConversion"/>
  </si>
  <si>
    <t>業務人員</t>
    <phoneticPr fontId="2" type="noConversion"/>
  </si>
  <si>
    <t>備註</t>
    <phoneticPr fontId="2" type="noConversion"/>
  </si>
  <si>
    <t>每單位
分配金額</t>
    <phoneticPr fontId="2" type="noConversion"/>
  </si>
  <si>
    <t>說明：</t>
    <phoneticPr fontId="2" type="noConversion"/>
  </si>
  <si>
    <t>1</t>
    <phoneticPr fontId="2" type="noConversion"/>
  </si>
  <si>
    <t>隨隊導師及職員</t>
    <phoneticPr fontId="2" type="noConversion"/>
  </si>
  <si>
    <t>1</t>
    <phoneticPr fontId="2" type="noConversion"/>
  </si>
  <si>
    <t>項　　　　目</t>
    <phoneticPr fontId="2" type="noConversion"/>
  </si>
  <si>
    <t>合　　　　計</t>
    <phoneticPr fontId="2" type="noConversion"/>
  </si>
  <si>
    <t>元 ，擬編</t>
    <phoneticPr fontId="2" type="noConversion"/>
  </si>
  <si>
    <t>3、補貼各單位影印機及列表機維護費，原則如下</t>
    <phoneticPr fontId="2" type="noConversion"/>
  </si>
  <si>
    <t>2、依性平教育法第十條「...學校每年應參考所設之性別平等教育委員會所擬定各項實施方案編列經費預算。」故建請學務處擬定各項實施方案</t>
    <phoneticPr fontId="2" type="noConversion"/>
  </si>
  <si>
    <t>每人金額計算：扣除第一、二項及第四項各單位定額後之數額除以總人數</t>
    <phoneticPr fontId="2" type="noConversion"/>
  </si>
  <si>
    <r>
      <t>超</t>
    </r>
    <r>
      <rPr>
        <sz val="12"/>
        <color indexed="10"/>
        <rFont val="新細明體"/>
        <family val="1"/>
        <charset val="136"/>
      </rPr>
      <t>（未）</t>
    </r>
    <r>
      <rPr>
        <sz val="12"/>
        <rFont val="新細明體"/>
        <family val="1"/>
        <charset val="136"/>
      </rPr>
      <t>分配數</t>
    </r>
    <phoneticPr fontId="2" type="noConversion"/>
  </si>
  <si>
    <t>依核定額度</t>
    <phoneticPr fontId="2" type="noConversion"/>
  </si>
  <si>
    <t>勞退準備金應補提差額</t>
    <phoneticPr fontId="2" type="noConversion"/>
  </si>
  <si>
    <r>
      <t>4</t>
    </r>
    <r>
      <rPr>
        <sz val="12"/>
        <color rgb="FFFF0000"/>
        <rFont val="新細明體"/>
        <family val="1"/>
        <charset val="136"/>
      </rPr>
      <t>、額度內之影印機若係租用，核實分配租金，並視租約規定分配維護費。</t>
    </r>
    <phoneticPr fontId="2" type="noConversion"/>
  </si>
  <si>
    <t>包括輔導教師</t>
    <phoneticPr fontId="2" type="noConversion"/>
  </si>
  <si>
    <t>包括教官室及校安人員</t>
    <phoneticPr fontId="2" type="noConversion"/>
  </si>
  <si>
    <t>備註</t>
    <phoneticPr fontId="2" type="noConversion"/>
  </si>
  <si>
    <t>設備組管理之公用設備維護費用。</t>
    <phoneticPr fontId="2" type="noConversion"/>
  </si>
  <si>
    <t>項目</t>
    <phoneticPr fontId="2" type="noConversion"/>
  </si>
  <si>
    <t>承辦單位</t>
    <phoneticPr fontId="2" type="noConversion"/>
  </si>
  <si>
    <t>就近入學獎學金</t>
    <phoneticPr fontId="2" type="noConversion"/>
  </si>
  <si>
    <t>核定額度</t>
    <phoneticPr fontId="2" type="noConversion"/>
  </si>
  <si>
    <t>包括專門學程</t>
    <phoneticPr fontId="2" type="noConversion"/>
  </si>
  <si>
    <t>報紙、雜誌及月刊訂閱費用。</t>
    <phoneticPr fontId="2" type="noConversion"/>
  </si>
  <si>
    <t>　二、畢旅及定向教育</t>
    <phoneticPr fontId="2" type="noConversion"/>
  </si>
  <si>
    <t>　　　教務處</t>
    <phoneticPr fontId="2" type="noConversion"/>
  </si>
  <si>
    <t>年</t>
    <phoneticPr fontId="2" type="noConversion"/>
  </si>
  <si>
    <t>學測四技及指考陪同人員差費</t>
    <phoneticPr fontId="2" type="noConversion"/>
  </si>
  <si>
    <t>　四、教職員研習</t>
    <phoneticPr fontId="2" type="noConversion"/>
  </si>
  <si>
    <t>　五、行政人員出差</t>
    <phoneticPr fontId="2" type="noConversion"/>
  </si>
  <si>
    <t>　三、升學考試</t>
    <phoneticPr fontId="2" type="noConversion"/>
  </si>
  <si>
    <t>學
務
處</t>
    <phoneticPr fontId="2" type="noConversion"/>
  </si>
  <si>
    <t>總
務
處</t>
    <phoneticPr fontId="2" type="noConversion"/>
  </si>
  <si>
    <t>實
習
處</t>
    <phoneticPr fontId="2" type="noConversion"/>
  </si>
  <si>
    <t>圖
書
館</t>
    <phoneticPr fontId="2" type="noConversion"/>
  </si>
  <si>
    <t>人
事
室</t>
    <phoneticPr fontId="2" type="noConversion"/>
  </si>
  <si>
    <t>　　　人事室</t>
    <phoneticPr fontId="2" type="noConversion"/>
  </si>
  <si>
    <t>人</t>
    <phoneticPr fontId="2" type="noConversion"/>
  </si>
  <si>
    <t>不包括性平業務及校外競技競賽差旅費。</t>
    <phoneticPr fontId="2" type="noConversion"/>
  </si>
  <si>
    <t>影印機</t>
    <phoneticPr fontId="2" type="noConversion"/>
  </si>
  <si>
    <t>派遣教職員參加研習或訓練差費</t>
    <phoneticPr fontId="2" type="noConversion"/>
  </si>
  <si>
    <t>1</t>
    <phoneticPr fontId="2" type="noConversion"/>
  </si>
  <si>
    <t>學生奉派參加科展、校外競技競賽或活動之師生報名、租車及差旅費用等。</t>
    <phoneticPr fontId="2" type="noConversion"/>
  </si>
  <si>
    <t>本校招生文宣及用品。</t>
    <phoneticPr fontId="2" type="noConversion"/>
  </si>
  <si>
    <t>輔導諮商期刊、心理叢書。</t>
    <phoneticPr fontId="2" type="noConversion"/>
  </si>
  <si>
    <t>說　　　　明</t>
    <phoneticPr fontId="2" type="noConversion"/>
  </si>
  <si>
    <t>需求項目</t>
    <phoneticPr fontId="2" type="noConversion"/>
  </si>
  <si>
    <t>自辦各項教學相關研習之鐘點費、交通費及材料費等。</t>
    <phoneticPr fontId="2" type="noConversion"/>
  </si>
  <si>
    <t>包括教師研習、升學考試陪同人員差費。</t>
    <phoneticPr fontId="2" type="noConversion"/>
  </si>
  <si>
    <t>法定預算數。</t>
    <phoneticPr fontId="2" type="noConversion"/>
  </si>
  <si>
    <t>　　　　　　單位：元</t>
    <phoneticPr fontId="2" type="noConversion"/>
  </si>
  <si>
    <t>　　　　　　　　　單位：元</t>
    <phoneticPr fontId="2" type="noConversion"/>
  </si>
  <si>
    <t>國（公）立高級中等學教介聘</t>
    <phoneticPr fontId="2" type="noConversion"/>
  </si>
  <si>
    <t>高中優質化前導學校及專家諮詢輔導計畫</t>
    <phoneticPr fontId="2" type="noConversion"/>
  </si>
  <si>
    <t>高中優質化校際合作暨績效檢核機制計畫</t>
    <phoneticPr fontId="2" type="noConversion"/>
  </si>
  <si>
    <t>比較 B-A</t>
    <phoneticPr fontId="2" type="noConversion"/>
  </si>
  <si>
    <t>15</t>
  </si>
  <si>
    <t>16</t>
  </si>
  <si>
    <t>17</t>
  </si>
  <si>
    <t>18</t>
  </si>
  <si>
    <t xml:space="preserve"> 人事室</t>
    <phoneticPr fontId="2" type="noConversion"/>
  </si>
  <si>
    <t>就讀普通班身心障礙學生輔導經費</t>
    <phoneticPr fontId="2" type="noConversion"/>
  </si>
  <si>
    <t>分配數A</t>
    <phoneticPr fontId="2" type="noConversion"/>
  </si>
  <si>
    <t>分配數</t>
    <phoneticPr fontId="2" type="noConversion"/>
  </si>
  <si>
    <t>說明：本項經費得支援資本支出以外之支出項目。</t>
    <phoneticPr fontId="2" type="noConversion"/>
  </si>
  <si>
    <t>1.109年度起變更校內部門預算分配方式。</t>
    <phoneticPr fontId="2" type="noConversion"/>
  </si>
  <si>
    <t xml:space="preserve">　（1）移列委辦經費 </t>
    <phoneticPr fontId="2" type="noConversion"/>
  </si>
  <si>
    <t>自辦輔導研習課程之講師鐘點費、交通費及材料費等。</t>
    <phoneticPr fontId="2" type="noConversion"/>
  </si>
  <si>
    <t>1、因屬營運管理之雜項費用未列項分配，故業務費之固定經費加權分配，比率為：</t>
    <phoneticPr fontId="2" type="noConversion"/>
  </si>
  <si>
    <t>固定經費
加權比率</t>
    <phoneticPr fontId="2" type="noConversion"/>
  </si>
  <si>
    <t>（2）學務處除負擔全校訓輔業務，包括學生訓導及導師相關等相關支出，加權200%</t>
    <phoneticPr fontId="2" type="noConversion"/>
  </si>
  <si>
    <t>2、校長室、人事室、主計室未分組，以1組計。</t>
    <phoneticPr fontId="2" type="noConversion"/>
  </si>
  <si>
    <t>（1）影印機：教務處除本處人員較多，並考量教師講義、學生試卷印製等，故分配4部。</t>
    <phoneticPr fontId="2" type="noConversion"/>
  </si>
  <si>
    <t>　　　　　     學務處除本處人員較多，並考量學生、導師之使用，故分配2部。</t>
    <phoneticPr fontId="2" type="noConversion"/>
  </si>
  <si>
    <t>　　　　　     實習處尚包括專門學程業務，故分配2部。</t>
    <phoneticPr fontId="2" type="noConversion"/>
  </si>
  <si>
    <t xml:space="preserve">                       其餘單位分配1部為原則。</t>
    <phoneticPr fontId="2" type="noConversion"/>
  </si>
  <si>
    <t>（2）列表機部分，配分配數以業務組數為限</t>
    <phoneticPr fontId="2" type="noConversion"/>
  </si>
  <si>
    <t>專任助理1人係職代，故計算在內</t>
    <phoneticPr fontId="2" type="noConversion"/>
  </si>
  <si>
    <t>　　　（一）1106兼代課鐘點費（教）</t>
    <phoneticPr fontId="2" type="noConversion"/>
  </si>
  <si>
    <t>　　　（二）1103校安人員酬勞（學）</t>
    <phoneticPr fontId="2" type="noConversion"/>
  </si>
  <si>
    <t>　　　　1201學生獎助金（教）</t>
    <phoneticPr fontId="2" type="noConversion"/>
  </si>
  <si>
    <t>　　三、1300公共關係費（秘）</t>
    <phoneticPr fontId="2" type="noConversion"/>
  </si>
  <si>
    <t>　　四、1400文康活動費（人）</t>
    <phoneticPr fontId="2" type="noConversion"/>
  </si>
  <si>
    <t>二、3000基本業務費</t>
    <phoneticPr fontId="2" type="noConversion"/>
  </si>
  <si>
    <t>三、4000差旅費</t>
    <phoneticPr fontId="2" type="noConversion"/>
  </si>
  <si>
    <t>一、2000營運管理費用</t>
    <phoneticPr fontId="2" type="noConversion"/>
  </si>
  <si>
    <t>1115考績獎金</t>
    <phoneticPr fontId="2" type="noConversion"/>
  </si>
  <si>
    <t>1116年終獎金</t>
    <phoneticPr fontId="2" type="noConversion"/>
  </si>
  <si>
    <t>1110不休假加班費</t>
    <phoneticPr fontId="2" type="noConversion"/>
  </si>
  <si>
    <t>1111超時加班費</t>
    <phoneticPr fontId="2" type="noConversion"/>
  </si>
  <si>
    <t>1119編制人員保險費</t>
    <phoneticPr fontId="2" type="noConversion"/>
  </si>
  <si>
    <t>1120編制人員退撫金</t>
    <phoneticPr fontId="2" type="noConversion"/>
  </si>
  <si>
    <t>1124婚喪生育教育補助</t>
    <phoneticPr fontId="2" type="noConversion"/>
  </si>
  <si>
    <t>1128退休人員三節慰問金</t>
    <phoneticPr fontId="2" type="noConversion"/>
  </si>
  <si>
    <t>1130服務獎章</t>
    <phoneticPr fontId="2" type="noConversion"/>
  </si>
  <si>
    <t>1119工資墊償基金</t>
    <phoneticPr fontId="2" type="noConversion"/>
  </si>
  <si>
    <t>2104郵費</t>
    <phoneticPr fontId="2" type="noConversion"/>
  </si>
  <si>
    <r>
      <t>2</t>
    </r>
    <r>
      <rPr>
        <sz val="12"/>
        <rFont val="新細明體"/>
        <family val="1"/>
        <charset val="136"/>
      </rPr>
      <t>201</t>
    </r>
    <r>
      <rPr>
        <sz val="12"/>
        <rFont val="新細明體"/>
        <family val="1"/>
        <charset val="136"/>
      </rPr>
      <t>設備維護費</t>
    </r>
    <phoneticPr fontId="2" type="noConversion"/>
  </si>
  <si>
    <r>
      <t>2</t>
    </r>
    <r>
      <rPr>
        <sz val="12"/>
        <rFont val="新細明體"/>
        <family val="1"/>
        <charset val="136"/>
      </rPr>
      <t>301</t>
    </r>
    <r>
      <rPr>
        <sz val="12"/>
        <rFont val="新細明體"/>
        <family val="1"/>
        <charset val="136"/>
      </rPr>
      <t>電子軟體服務費</t>
    </r>
    <phoneticPr fontId="2" type="noConversion"/>
  </si>
  <si>
    <t>2501學生競技競賽經費</t>
    <phoneticPr fontId="2" type="noConversion"/>
  </si>
  <si>
    <t>2502研習經費</t>
    <phoneticPr fontId="2" type="noConversion"/>
  </si>
  <si>
    <t>2405體育用品費</t>
    <phoneticPr fontId="2" type="noConversion"/>
  </si>
  <si>
    <t>2406清潔用品費</t>
    <phoneticPr fontId="2" type="noConversion"/>
  </si>
  <si>
    <r>
      <t>2</t>
    </r>
    <r>
      <rPr>
        <sz val="12"/>
        <rFont val="新細明體"/>
        <family val="1"/>
        <charset val="136"/>
      </rPr>
      <t>501</t>
    </r>
    <r>
      <rPr>
        <sz val="12"/>
        <rFont val="新細明體"/>
        <family val="1"/>
        <charset val="136"/>
      </rPr>
      <t>學生競技競賽費用</t>
    </r>
    <phoneticPr fontId="2" type="noConversion"/>
  </si>
  <si>
    <r>
      <t>2</t>
    </r>
    <r>
      <rPr>
        <sz val="12"/>
        <rFont val="新細明體"/>
        <family val="1"/>
        <charset val="136"/>
      </rPr>
      <t>506</t>
    </r>
    <r>
      <rPr>
        <sz val="12"/>
        <rFont val="新細明體"/>
        <family val="1"/>
        <charset val="136"/>
      </rPr>
      <t>校慶經費</t>
    </r>
    <phoneticPr fontId="2" type="noConversion"/>
  </si>
  <si>
    <r>
      <t>2</t>
    </r>
    <r>
      <rPr>
        <sz val="12"/>
        <rFont val="新細明體"/>
        <family val="1"/>
        <charset val="136"/>
      </rPr>
      <t>507</t>
    </r>
    <r>
      <rPr>
        <sz val="12"/>
        <rFont val="新細明體"/>
        <family val="1"/>
        <charset val="136"/>
      </rPr>
      <t>運動會經費</t>
    </r>
    <phoneticPr fontId="2" type="noConversion"/>
  </si>
  <si>
    <r>
      <t>2</t>
    </r>
    <r>
      <rPr>
        <sz val="12"/>
        <rFont val="新細明體"/>
        <family val="1"/>
        <charset val="136"/>
      </rPr>
      <t>508</t>
    </r>
    <r>
      <rPr>
        <sz val="12"/>
        <rFont val="新細明體"/>
        <family val="1"/>
        <charset val="136"/>
      </rPr>
      <t>畢業典禮經費</t>
    </r>
    <phoneticPr fontId="2" type="noConversion"/>
  </si>
  <si>
    <r>
      <t>2</t>
    </r>
    <r>
      <rPr>
        <sz val="12"/>
        <rFont val="新細明體"/>
        <family val="1"/>
        <charset val="136"/>
      </rPr>
      <t>509</t>
    </r>
    <r>
      <rPr>
        <sz val="12"/>
        <rFont val="新細明體"/>
        <family val="1"/>
        <charset val="136"/>
      </rPr>
      <t>健康中心經費</t>
    </r>
    <phoneticPr fontId="2" type="noConversion"/>
  </si>
  <si>
    <t>2510性平業務經費</t>
    <phoneticPr fontId="2" type="noConversion"/>
  </si>
  <si>
    <t>2511服務性社團經費</t>
    <phoneticPr fontId="2" type="noConversion"/>
  </si>
  <si>
    <t>2513防疫經費</t>
    <phoneticPr fontId="2" type="noConversion"/>
  </si>
  <si>
    <r>
      <t>2</t>
    </r>
    <r>
      <rPr>
        <sz val="12"/>
        <rFont val="新細明體"/>
        <family val="1"/>
        <charset val="136"/>
      </rPr>
      <t>101</t>
    </r>
    <r>
      <rPr>
        <sz val="12"/>
        <rFont val="新細明體"/>
        <family val="1"/>
        <charset val="136"/>
      </rPr>
      <t>水費</t>
    </r>
    <phoneticPr fontId="2" type="noConversion"/>
  </si>
  <si>
    <r>
      <t>2</t>
    </r>
    <r>
      <rPr>
        <sz val="12"/>
        <rFont val="新細明體"/>
        <family val="1"/>
        <charset val="136"/>
      </rPr>
      <t>102</t>
    </r>
    <r>
      <rPr>
        <sz val="12"/>
        <rFont val="新細明體"/>
        <family val="1"/>
        <charset val="136"/>
      </rPr>
      <t>電費</t>
    </r>
    <phoneticPr fontId="2" type="noConversion"/>
  </si>
  <si>
    <r>
      <t>2</t>
    </r>
    <r>
      <rPr>
        <sz val="12"/>
        <rFont val="新細明體"/>
        <family val="1"/>
        <charset val="136"/>
      </rPr>
      <t>103</t>
    </r>
    <r>
      <rPr>
        <sz val="12"/>
        <rFont val="新細明體"/>
        <family val="1"/>
        <charset val="136"/>
      </rPr>
      <t>電話費</t>
    </r>
    <phoneticPr fontId="2" type="noConversion"/>
  </si>
  <si>
    <r>
      <t>2</t>
    </r>
    <r>
      <rPr>
        <sz val="12"/>
        <rFont val="新細明體"/>
        <family val="1"/>
        <charset val="136"/>
      </rPr>
      <t>105</t>
    </r>
    <r>
      <rPr>
        <sz val="12"/>
        <rFont val="新細明體"/>
        <family val="1"/>
        <charset val="136"/>
      </rPr>
      <t>保險費</t>
    </r>
    <phoneticPr fontId="2" type="noConversion"/>
  </si>
  <si>
    <r>
      <t>2</t>
    </r>
    <r>
      <rPr>
        <sz val="12"/>
        <rFont val="新細明體"/>
        <family val="1"/>
        <charset val="136"/>
      </rPr>
      <t>202</t>
    </r>
    <r>
      <rPr>
        <sz val="12"/>
        <rFont val="新細明體"/>
        <family val="1"/>
        <charset val="136"/>
      </rPr>
      <t>公共設施維護費</t>
    </r>
    <phoneticPr fontId="2" type="noConversion"/>
  </si>
  <si>
    <t>2203飲水機定期維護費</t>
    <phoneticPr fontId="2" type="noConversion"/>
  </si>
  <si>
    <t>2204用電設備維護費</t>
    <phoneticPr fontId="2" type="noConversion"/>
  </si>
  <si>
    <t>2205電梯保養維護費</t>
    <phoneticPr fontId="2" type="noConversion"/>
  </si>
  <si>
    <r>
      <t>2</t>
    </r>
    <r>
      <rPr>
        <sz val="12"/>
        <rFont val="新細明體"/>
        <family val="1"/>
        <charset val="136"/>
      </rPr>
      <t>206</t>
    </r>
    <r>
      <rPr>
        <sz val="12"/>
        <rFont val="新細明體"/>
        <family val="1"/>
        <charset val="136"/>
      </rPr>
      <t>消防設施維護費</t>
    </r>
    <phoneticPr fontId="2" type="noConversion"/>
  </si>
  <si>
    <t>2302保全服務費</t>
    <phoneticPr fontId="2" type="noConversion"/>
  </si>
  <si>
    <t>2303水質檢測費</t>
    <phoneticPr fontId="2" type="noConversion"/>
  </si>
  <si>
    <t>2304消防安檢申報費</t>
    <phoneticPr fontId="2" type="noConversion"/>
  </si>
  <si>
    <t>2305建物安檢費</t>
    <phoneticPr fontId="2" type="noConversion"/>
  </si>
  <si>
    <t>2402文具用品費</t>
    <phoneticPr fontId="2" type="noConversion"/>
  </si>
  <si>
    <t>2403報章雜誌費</t>
    <phoneticPr fontId="2" type="noConversion"/>
  </si>
  <si>
    <t>2407消耗費</t>
    <phoneticPr fontId="2" type="noConversion"/>
  </si>
  <si>
    <t>2512校園綠美化經費</t>
    <phoneticPr fontId="2" type="noConversion"/>
  </si>
  <si>
    <t>2601中台灣聯合文學獎</t>
    <phoneticPr fontId="2" type="noConversion"/>
  </si>
  <si>
    <t>2201設備維護費</t>
    <phoneticPr fontId="2" type="noConversion"/>
  </si>
  <si>
    <t>2301電子軟體服務費</t>
    <phoneticPr fontId="2" type="noConversion"/>
  </si>
  <si>
    <t>2403報章雜誌</t>
    <phoneticPr fontId="2" type="noConversion"/>
  </si>
  <si>
    <t>2306教師甄選費</t>
    <phoneticPr fontId="2" type="noConversion"/>
  </si>
  <si>
    <r>
      <t>2</t>
    </r>
    <r>
      <rPr>
        <sz val="12"/>
        <rFont val="新細明體"/>
        <family val="1"/>
        <charset val="136"/>
      </rPr>
      <t>404</t>
    </r>
    <r>
      <rPr>
        <sz val="12"/>
        <rFont val="新細明體"/>
        <family val="1"/>
        <charset val="136"/>
      </rPr>
      <t>職章費</t>
    </r>
    <phoneticPr fontId="2" type="noConversion"/>
  </si>
  <si>
    <t>1300公共關係費</t>
    <phoneticPr fontId="2" type="noConversion"/>
  </si>
  <si>
    <t>1000統籌費用</t>
    <phoneticPr fontId="2" type="noConversion"/>
  </si>
  <si>
    <t>2000營運管理費用</t>
    <phoneticPr fontId="2" type="noConversion"/>
  </si>
  <si>
    <t>3000基本業務費</t>
    <phoneticPr fontId="2" type="noConversion"/>
  </si>
  <si>
    <t>4000差旅費</t>
    <phoneticPr fontId="2" type="noConversion"/>
  </si>
  <si>
    <t>1106兼代課鐘點費</t>
    <phoneticPr fontId="2" type="noConversion"/>
  </si>
  <si>
    <t>1201學生獎助金</t>
    <phoneticPr fontId="2" type="noConversion"/>
  </si>
  <si>
    <t>1103校安人員酬勞</t>
    <phoneticPr fontId="2" type="noConversion"/>
  </si>
  <si>
    <r>
      <t>1</t>
    </r>
    <r>
      <rPr>
        <sz val="12"/>
        <rFont val="新細明體"/>
        <family val="1"/>
        <charset val="136"/>
      </rPr>
      <t>107</t>
    </r>
    <r>
      <rPr>
        <sz val="12"/>
        <rFont val="新細明體"/>
        <family val="1"/>
        <charset val="136"/>
      </rPr>
      <t>聯課鐘點費</t>
    </r>
    <phoneticPr fontId="2" type="noConversion"/>
  </si>
  <si>
    <t>　　一、用人費用</t>
    <phoneticPr fontId="2" type="noConversion"/>
  </si>
  <si>
    <t>人事費</t>
    <phoneticPr fontId="2" type="noConversion"/>
  </si>
  <si>
    <t>1400文康活動費</t>
    <phoneticPr fontId="2" type="noConversion"/>
  </si>
  <si>
    <t>詳「人事費明細」</t>
    <phoneticPr fontId="2" type="noConversion"/>
  </si>
  <si>
    <t>減：1000統籌費用</t>
    <phoneticPr fontId="2" type="noConversion"/>
  </si>
  <si>
    <r>
      <t>　　　（四）人事費（</t>
    </r>
    <r>
      <rPr>
        <sz val="12"/>
        <rFont val="新細明體"/>
        <family val="1"/>
        <charset val="136"/>
      </rPr>
      <t>人）</t>
    </r>
    <phoneticPr fontId="2" type="noConversion"/>
  </si>
  <si>
    <t>2502研習經費</t>
  </si>
  <si>
    <t>分攤中台灣聯合文學獎費用。</t>
    <phoneticPr fontId="2" type="noConversion"/>
  </si>
  <si>
    <t>分配參數及額度標準</t>
    <phoneticPr fontId="2" type="noConversion"/>
  </si>
  <si>
    <t>2504招生宣導經費</t>
    <phoneticPr fontId="2" type="noConversion"/>
  </si>
  <si>
    <t>　　　（三）1107課外活動鐘點費（學）</t>
    <phoneticPr fontId="2" type="noConversion"/>
  </si>
  <si>
    <t>2505刊物經費</t>
    <phoneticPr fontId="2" type="noConversion"/>
  </si>
  <si>
    <t>1108小論文指導鐘點費</t>
    <phoneticPr fontId="2" type="noConversion"/>
  </si>
  <si>
    <t>指導學生小論文授課鐘點費</t>
    <phoneticPr fontId="2" type="noConversion"/>
  </si>
  <si>
    <t>經費性質</t>
    <phoneticPr fontId="2" type="noConversion"/>
  </si>
  <si>
    <t>移列</t>
    <phoneticPr fontId="2" type="noConversion"/>
  </si>
  <si>
    <t>基本額度</t>
    <phoneticPr fontId="2" type="noConversion"/>
  </si>
  <si>
    <t>否</t>
    <phoneticPr fontId="2" type="noConversion"/>
  </si>
  <si>
    <t>是</t>
    <phoneticPr fontId="2" type="noConversion"/>
  </si>
  <si>
    <t>是</t>
    <phoneticPr fontId="2" type="noConversion"/>
  </si>
  <si>
    <r>
      <t>　減：</t>
    </r>
    <r>
      <rPr>
        <sz val="11"/>
        <rFont val="新細明體"/>
        <family val="1"/>
        <charset val="136"/>
      </rPr>
      <t>納入基本額度移列補助及競爭型經費</t>
    </r>
    <phoneticPr fontId="2" type="noConversion"/>
  </si>
  <si>
    <t>　（2）未納入額度移列補助經費</t>
    <phoneticPr fontId="2" type="noConversion"/>
  </si>
  <si>
    <t>小計</t>
    <phoneticPr fontId="2" type="noConversion"/>
  </si>
  <si>
    <t>1129退休人員紀念品（5,000×5）</t>
    <phoneticPr fontId="2" type="noConversion"/>
  </si>
  <si>
    <t>概算表</t>
    <phoneticPr fontId="2" type="noConversion"/>
  </si>
  <si>
    <t>移列補助及競爭型計畫納入基本額度部分，由負責單位管理及運用，不予分配</t>
    <phoneticPr fontId="2" type="noConversion"/>
  </si>
  <si>
    <t>1101編制人員薪資（含增額教師及代理教師）</t>
    <phoneticPr fontId="2" type="noConversion"/>
  </si>
  <si>
    <t>　（3）年度中補助經費</t>
    <phoneticPr fontId="2" type="noConversion"/>
  </si>
  <si>
    <t xml:space="preserve">　（4）年度中委辦經費 </t>
    <phoneticPr fontId="2" type="noConversion"/>
  </si>
  <si>
    <t>　（6）估列之業務外收入</t>
    <phoneticPr fontId="2" type="noConversion"/>
  </si>
  <si>
    <t>包括協行教師，但不包括計畫專任助理，以下同</t>
    <phoneticPr fontId="2" type="noConversion"/>
  </si>
  <si>
    <t>包括教師會</t>
    <phoneticPr fontId="2" type="noConversion"/>
  </si>
  <si>
    <t>2301電子軟體服務費</t>
  </si>
  <si>
    <t>溪聞雅集印製費。</t>
    <phoneticPr fontId="2" type="noConversion"/>
  </si>
  <si>
    <t>年估330千元，其中約30千元由學生宿舍收入支應。</t>
  </si>
  <si>
    <t>年估4,800千元，其中約2,200千元由學生宿舍收入、代付學生電費及委辦計畫等經費分攤支應。</t>
  </si>
  <si>
    <t>包括數據通信費年估260千元，其中通信費約40千元由電腦使用費支應、20千元電話費由學舍收入分攤支應。</t>
  </si>
  <si>
    <t>全校建物、設備火災保險費用。</t>
  </si>
  <si>
    <t>飲水機定期維護、修繕及零件更換</t>
  </si>
  <si>
    <t>25千元/半年×2</t>
  </si>
  <si>
    <t>依規定每年申報一次。</t>
  </si>
  <si>
    <t>1.結構體每2年安檢1次，30千元/次。
2.電梯每年安檢2次，1.5千元/次。</t>
  </si>
  <si>
    <t>各單位用基本文具用品及影印紙。</t>
  </si>
  <si>
    <t>各處訂閱報紙費用。</t>
  </si>
  <si>
    <t>標案審查、專家學者出席費及全校性之各種雜項支出。</t>
  </si>
  <si>
    <t>自辦各項研習相關費用。</t>
    <phoneticPr fontId="2" type="noConversion"/>
  </si>
  <si>
    <t>營運管
理費用</t>
    <phoneticPr fontId="2" type="noConversion"/>
  </si>
  <si>
    <t>單位</t>
    <phoneticPr fontId="2" type="noConversion"/>
  </si>
  <si>
    <t>差旅費</t>
    <phoneticPr fontId="2" type="noConversion"/>
  </si>
  <si>
    <t>合計</t>
    <phoneticPr fontId="2" type="noConversion"/>
  </si>
  <si>
    <t>校長室</t>
    <phoneticPr fontId="2" type="noConversion"/>
  </si>
  <si>
    <t>教務處</t>
    <phoneticPr fontId="2" type="noConversion"/>
  </si>
  <si>
    <t>學務處</t>
    <phoneticPr fontId="2" type="noConversion"/>
  </si>
  <si>
    <t>總務處</t>
    <phoneticPr fontId="2" type="noConversion"/>
  </si>
  <si>
    <t>實習處</t>
    <phoneticPr fontId="2" type="noConversion"/>
  </si>
  <si>
    <t>圖書館</t>
    <phoneticPr fontId="2" type="noConversion"/>
  </si>
  <si>
    <t>輔導室</t>
    <phoneticPr fontId="2" type="noConversion"/>
  </si>
  <si>
    <t>主計室</t>
    <phoneticPr fontId="2" type="noConversion"/>
  </si>
  <si>
    <t>經常支出</t>
    <phoneticPr fontId="2" type="noConversion"/>
  </si>
  <si>
    <t>統籌
費用</t>
    <phoneticPr fontId="2" type="noConversion"/>
  </si>
  <si>
    <t>基本
業務費</t>
    <phoneticPr fontId="2" type="noConversion"/>
  </si>
  <si>
    <t>單位：元</t>
    <phoneticPr fontId="2" type="noConversion"/>
  </si>
  <si>
    <t>小計</t>
    <phoneticPr fontId="2" type="noConversion"/>
  </si>
  <si>
    <t>資本支出</t>
    <phoneticPr fontId="2" type="noConversion"/>
  </si>
  <si>
    <t>固定
資產</t>
    <phoneticPr fontId="2" type="noConversion"/>
  </si>
  <si>
    <t>無形
資產</t>
    <phoneticPr fontId="2" type="noConversion"/>
  </si>
  <si>
    <t>遞延
費用</t>
    <phoneticPr fontId="2" type="noConversion"/>
  </si>
  <si>
    <t>總計</t>
    <phoneticPr fontId="2" type="noConversion"/>
  </si>
  <si>
    <t>五、</t>
    <phoneticPr fontId="2" type="noConversion"/>
  </si>
  <si>
    <t>1</t>
    <phoneticPr fontId="2" type="noConversion"/>
  </si>
  <si>
    <t>2</t>
    <phoneticPr fontId="2" type="noConversion"/>
  </si>
  <si>
    <t>3</t>
    <phoneticPr fontId="2" type="noConversion"/>
  </si>
  <si>
    <t>6100年度分配</t>
    <phoneticPr fontId="2" type="noConversion"/>
  </si>
  <si>
    <t>6200競爭型經費</t>
    <phoneticPr fontId="2" type="noConversion"/>
  </si>
  <si>
    <t>6300移列經費</t>
    <phoneticPr fontId="2" type="noConversion"/>
  </si>
  <si>
    <t>6000固定資產</t>
    <phoneticPr fontId="2" type="noConversion"/>
  </si>
  <si>
    <t>7000無形資產</t>
    <phoneticPr fontId="2" type="noConversion"/>
  </si>
  <si>
    <t>7100年度分配</t>
    <phoneticPr fontId="2" type="noConversion"/>
  </si>
  <si>
    <t>8100年度分配</t>
    <phoneticPr fontId="2" type="noConversion"/>
  </si>
  <si>
    <t>七、</t>
    <phoneticPr fontId="2" type="noConversion"/>
  </si>
  <si>
    <t>8000遞延費用</t>
    <phoneticPr fontId="2" type="noConversion"/>
  </si>
  <si>
    <t>六、</t>
    <phoneticPr fontId="2" type="noConversion"/>
  </si>
  <si>
    <t>2514校園事件經費</t>
    <phoneticPr fontId="2" type="noConversion"/>
  </si>
  <si>
    <r>
      <t>　（5）雜項業務收入</t>
    </r>
    <r>
      <rPr>
        <sz val="8"/>
        <rFont val="新細明體"/>
        <family val="1"/>
        <charset val="136"/>
      </rPr>
      <t>(學生代收代付費用等)</t>
    </r>
    <phoneticPr fontId="2" type="noConversion"/>
  </si>
  <si>
    <t>表1</t>
    <phoneticPr fontId="2" type="noConversion"/>
  </si>
  <si>
    <t>（1）教務處負擔全校教學業務，包括學生試務、教師教學等相關支出，惟有各項專案計畫經費支援，加權400%</t>
    <phoneticPr fontId="2" type="noConversion"/>
  </si>
  <si>
    <t>（3）實習處負擔專門學程業務，加權300%</t>
    <phoneticPr fontId="2" type="noConversion"/>
  </si>
  <si>
    <t>（4）總務處、輔導室及圖書館因全校性各項雜支需求，各加權100%</t>
    <phoneticPr fontId="2" type="noConversion"/>
  </si>
  <si>
    <r>
      <t>1、本表依分配項目專款專用</t>
    </r>
    <r>
      <rPr>
        <sz val="12"/>
        <color indexed="12"/>
        <rFont val="新細明體"/>
        <family val="1"/>
        <charset val="136"/>
      </rPr>
      <t>。</t>
    </r>
    <phoneticPr fontId="2" type="noConversion"/>
  </si>
  <si>
    <t>表1</t>
    <phoneticPr fontId="2" type="noConversion"/>
  </si>
  <si>
    <t>輔
導
室</t>
    <phoneticPr fontId="2" type="noConversion"/>
  </si>
  <si>
    <t>電子保費用於110年度起包含於警衛保全費用。
警衛保全勤務費三班制全年約1,800千元（視共同供應契價調整分配額度）。</t>
    <phoneticPr fontId="2" type="noConversion"/>
  </si>
  <si>
    <t>包括飲用水及地下水質檢驗（7.56千元/季×4）。</t>
    <phoneticPr fontId="2" type="noConversion"/>
  </si>
  <si>
    <t>2106職安經費</t>
    <phoneticPr fontId="2" type="noConversion"/>
  </si>
  <si>
    <r>
      <t>3.未列入分配之收入</t>
    </r>
    <r>
      <rPr>
        <b/>
        <sz val="8"/>
        <rFont val="新細明體"/>
        <family val="1"/>
        <charset val="136"/>
      </rPr>
      <t>（元）</t>
    </r>
    <r>
      <rPr>
        <b/>
        <sz val="12"/>
        <rFont val="新細明體"/>
        <family val="1"/>
        <charset val="136"/>
      </rPr>
      <t>：</t>
    </r>
    <phoneticPr fontId="2" type="noConversion"/>
  </si>
  <si>
    <t>綜合高中課程綱要學校課程檢視工作計畫</t>
    <phoneticPr fontId="2" type="noConversion"/>
  </si>
  <si>
    <t>協助辦理綜合型高級中等學校行政管理及經費補助計畫</t>
    <phoneticPr fontId="2" type="noConversion"/>
  </si>
  <si>
    <t xml:space="preserve">2515學生霸凌事件經費 </t>
    <phoneticPr fontId="2" type="noConversion"/>
  </si>
  <si>
    <t>詳人事費編列明細</t>
    <phoneticPr fontId="2" type="noConversion"/>
  </si>
  <si>
    <t>教職員研習</t>
    <phoneticPr fontId="2" type="noConversion"/>
  </si>
  <si>
    <t>註：本表僅為預算分配，仍須依規定申請及報支。</t>
    <phoneticPr fontId="2" type="noConversion"/>
  </si>
  <si>
    <t>暫以預算數35千元（管制表671千元，其中含課輔加班費186千元、值班費450千元）加學生宿舍值班轉換200千元預估列</t>
    <phoneticPr fontId="2" type="noConversion"/>
  </si>
  <si>
    <t>2207AED租借及維護費</t>
    <phoneticPr fontId="2" type="noConversion"/>
  </si>
  <si>
    <t>2503特色活動經費</t>
    <phoneticPr fontId="2" type="noConversion"/>
  </si>
  <si>
    <t>全校公務郵件資費。</t>
    <phoneticPr fontId="2" type="noConversion"/>
  </si>
  <si>
    <t>維護費定期維護及零件更換費用。</t>
    <phoneticPr fontId="2" type="noConversion"/>
  </si>
  <si>
    <t>消防設備維護檢修費用及消防發電機定期維護費。</t>
    <phoneticPr fontId="2" type="noConversion"/>
  </si>
  <si>
    <r>
      <t>1.除草植栽修樹等綠美化相關費用</t>
    </r>
    <r>
      <rPr>
        <sz val="10"/>
        <color rgb="FFFF0000"/>
        <rFont val="新細明體"/>
        <family val="1"/>
        <charset val="136"/>
      </rPr>
      <t>350千元</t>
    </r>
    <r>
      <rPr>
        <sz val="10"/>
        <rFont val="新細明體"/>
        <family val="1"/>
        <charset val="136"/>
      </rPr>
      <t>。
2.病媒蚊防治等校園消毒50千元。
3.化糞池抽淤及廢棄物清運100千元。</t>
    </r>
    <phoneticPr fontId="2" type="noConversion"/>
  </si>
  <si>
    <t xml:space="preserve">     及所需經費，本次分配包括懷孕學生受教權相關經費，暫定業務費80千元及差旅費20千元，合計100千元，若不足，奉校長核定後再行調整。</t>
    <phoneticPr fontId="2" type="noConversion"/>
  </si>
  <si>
    <t>詳資本支出分配明細表</t>
    <phoneticPr fontId="2" type="noConversion"/>
  </si>
  <si>
    <t>2516新生學生證製作費</t>
    <phoneticPr fontId="2" type="noConversion"/>
  </si>
  <si>
    <t>114年</t>
    <phoneticPr fontId="2" type="noConversion"/>
  </si>
  <si>
    <t>1112值班超時加班費</t>
    <phoneticPr fontId="2" type="noConversion"/>
  </si>
  <si>
    <r>
      <t>核定額度</t>
    </r>
    <r>
      <rPr>
        <sz val="9"/>
        <color rgb="FFFF0000"/>
        <rFont val="新細明體"/>
        <family val="1"/>
        <charset val="136"/>
      </rPr>
      <t>（對外公關費80千元及員工慰勞費55千元）</t>
    </r>
    <phoneticPr fontId="2" type="noConversion"/>
  </si>
  <si>
    <t>114年度
預算數</t>
    <phoneticPr fontId="2" type="noConversion"/>
  </si>
  <si>
    <t>經常門</t>
    <phoneticPr fontId="2" type="noConversion"/>
  </si>
  <si>
    <t>資本門</t>
    <phoneticPr fontId="2" type="noConversion"/>
  </si>
  <si>
    <t>教師每週基本節數調整而增加之鐘點費</t>
    <phoneticPr fontId="2" type="noConversion"/>
  </si>
  <si>
    <t>充實學校圖書資訊-採購圖書</t>
    <phoneticPr fontId="2" type="noConversion"/>
  </si>
  <si>
    <r>
      <t>1.出納帳務零用金系統41千元、薪資系統4千元。
2.財物管理系統12千元。
3.</t>
    </r>
    <r>
      <rPr>
        <sz val="10"/>
        <color rgb="FFFF0000"/>
        <rFont val="新細明體"/>
        <family val="1"/>
        <charset val="136"/>
      </rPr>
      <t>電子公文管理系統維護費78千元</t>
    </r>
    <r>
      <rPr>
        <sz val="10"/>
        <rFont val="新細明體"/>
        <family val="1"/>
        <charset val="136"/>
      </rPr>
      <t xml:space="preserve">。
</t>
    </r>
    <r>
      <rPr>
        <sz val="10"/>
        <color rgb="FFFF0000"/>
        <rFont val="新細明體"/>
        <family val="1"/>
        <charset val="136"/>
      </rPr>
      <t>4.能源管理系統20千元</t>
    </r>
    <phoneticPr fontId="2" type="noConversion"/>
  </si>
  <si>
    <t xml:space="preserve">人事室
</t>
    <phoneticPr fontId="2" type="noConversion"/>
  </si>
  <si>
    <t>對外公關費8萬元、員工慰勞費5萬5,000元。</t>
    <phoneticPr fontId="2" type="noConversion"/>
  </si>
  <si>
    <t>金  額</t>
    <phoneticPr fontId="2" type="noConversion"/>
  </si>
  <si>
    <t>113新增項目，每年度新生學生證製作，550人×120元</t>
    <phoneticPr fontId="2" type="noConversion"/>
  </si>
  <si>
    <t>核定額度580千元×4人=2,320千元</t>
    <phoneticPr fontId="2" type="noConversion"/>
  </si>
  <si>
    <t>19</t>
  </si>
  <si>
    <r>
      <t xml:space="preserve">1131進修補助 </t>
    </r>
    <r>
      <rPr>
        <sz val="14"/>
        <color rgb="FFFF0000"/>
        <rFont val="新細明體"/>
        <family val="1"/>
        <charset val="136"/>
      </rPr>
      <t>(114新增)</t>
    </r>
    <phoneticPr fontId="2" type="noConversion"/>
  </si>
  <si>
    <t>原住民助學金</t>
    <phoneticPr fontId="2" type="noConversion"/>
  </si>
  <si>
    <t>115年度基本業務費分配表</t>
    <phoneticPr fontId="2" type="noConversion"/>
  </si>
  <si>
    <t>113年
決算數</t>
    <phoneticPr fontId="2" type="noConversion"/>
  </si>
  <si>
    <t>115年</t>
    <phoneticPr fontId="2" type="noConversion"/>
  </si>
  <si>
    <t>115年度基本業務費彙計表</t>
    <phoneticPr fontId="2" type="noConversion"/>
  </si>
  <si>
    <t>115年度經常支出預算預計分配總表</t>
    <phoneticPr fontId="2" type="noConversion"/>
  </si>
  <si>
    <t>113年度
決算數</t>
    <phoneticPr fontId="2" type="noConversion"/>
  </si>
  <si>
    <t>114年度</t>
    <phoneticPr fontId="2" type="noConversion"/>
  </si>
  <si>
    <t>115年度預算分配－人事費明細</t>
    <phoneticPr fontId="2" type="noConversion"/>
  </si>
  <si>
    <t>115年度移列委辦經費</t>
    <phoneticPr fontId="2" type="noConversion"/>
  </si>
  <si>
    <t>115年度移列及競爭型補助經費</t>
    <phoneticPr fontId="2" type="noConversion"/>
  </si>
  <si>
    <t>教育部高級中等學校學生新世紀領導人才初階培育營(中區)</t>
    <phoneticPr fontId="2" type="noConversion"/>
  </si>
  <si>
    <t>補助國立高級中等學校實施十二年國民 基本教育課程新增鐘點費</t>
  </si>
  <si>
    <t>註：本項經費另以計畫管理，不納入分配。</t>
    <phoneticPr fontId="2" type="noConversion"/>
  </si>
  <si>
    <t>115年度各單位預算分配表－主計室</t>
    <phoneticPr fontId="2" type="noConversion"/>
  </si>
  <si>
    <t>115年度各單位預算分配表－人事室</t>
    <phoneticPr fontId="2" type="noConversion"/>
  </si>
  <si>
    <t>115年度各單位預算分配表－輔導室</t>
    <phoneticPr fontId="2" type="noConversion"/>
  </si>
  <si>
    <t>115年度各單位預算分配表－圖書館</t>
    <phoneticPr fontId="2" type="noConversion"/>
  </si>
  <si>
    <t>115年度各單位預算分配表－實習處</t>
    <phoneticPr fontId="2" type="noConversion"/>
  </si>
  <si>
    <t>115年度各單位預算分配表－總務處</t>
    <phoneticPr fontId="2" type="noConversion"/>
  </si>
  <si>
    <t>115年度各單位預算分配表－學務處</t>
    <phoneticPr fontId="2" type="noConversion"/>
  </si>
  <si>
    <t>115年度各單位預算分配表－教務處</t>
    <phoneticPr fontId="2" type="noConversion"/>
  </si>
  <si>
    <t>設立計畫管理</t>
    <phoneticPr fontId="2" type="noConversion"/>
  </si>
  <si>
    <t>115年度各單位預算分配表－校長室</t>
    <phoneticPr fontId="2" type="noConversion"/>
  </si>
  <si>
    <t>教師3人、工友3人，概算表</t>
    <phoneticPr fontId="2" type="noConversion"/>
  </si>
  <si>
    <t>112年度支2,160千元、113年度支2,642千元、114年度支752千元</t>
    <phoneticPr fontId="2" type="noConversion"/>
  </si>
  <si>
    <t>教師進修補助，預計2人，每人補助上限1萬元。</t>
    <phoneticPr fontId="2" type="noConversion"/>
  </si>
  <si>
    <t>暫以預算數138千元估列教官部分（112年支427千元，114年依學務處簽陳，值勤費192千元，交通導護238千元）</t>
    <phoneticPr fontId="2" type="noConversion"/>
  </si>
  <si>
    <t>暫定4人，每人5千元</t>
    <phoneticPr fontId="2" type="noConversion"/>
  </si>
  <si>
    <t>1125教職員體檢補助〔4,500×30〕</t>
    <phoneticPr fontId="2" type="noConversion"/>
  </si>
  <si>
    <t>11月底執行數</t>
    <phoneticPr fontId="2" type="noConversion"/>
  </si>
  <si>
    <t>115年度
預計分配數B</t>
    <phoneticPr fontId="2" type="noConversion"/>
  </si>
  <si>
    <t>115年度營運管理費用分配表</t>
    <phoneticPr fontId="2" type="noConversion"/>
  </si>
  <si>
    <t>115年度差旅費分配表</t>
    <phoneticPr fontId="2" type="noConversion"/>
  </si>
  <si>
    <t>115年度差旅費分配計算表</t>
    <phoneticPr fontId="2" type="noConversion"/>
  </si>
  <si>
    <t>1.校外教學5,700元×20=114千元。
2.定向教育2800元×20=56千元。（為暫定需求，將依決標金額修正。）</t>
    <phoneticPr fontId="2" type="noConversion"/>
  </si>
  <si>
    <t>依核定額度（114年度薪資調增6,123千元）</t>
    <phoneticPr fontId="2" type="noConversion"/>
  </si>
  <si>
    <t>包括教官及學務校安人員</t>
    <phoneticPr fontId="2" type="noConversion"/>
  </si>
  <si>
    <t>依預算員額，3,000×151</t>
    <phoneticPr fontId="2" type="noConversion"/>
  </si>
  <si>
    <t>暫以預算數職員工40人估列</t>
    <phoneticPr fontId="2" type="noConversion"/>
  </si>
  <si>
    <t>115年
需求數</t>
    <phoneticPr fontId="2" type="noConversion"/>
  </si>
  <si>
    <t>截至11/14實支數</t>
    <phoneticPr fontId="2" type="noConversion"/>
  </si>
  <si>
    <t>較上年度增加 484 千元</t>
    <phoneticPr fontId="2" type="noConversion"/>
  </si>
  <si>
    <r>
      <t xml:space="preserve">亞昕系統、排課軟軟體作業等校務行政系統維護。
</t>
    </r>
    <r>
      <rPr>
        <sz val="10"/>
        <color rgb="FFFF0000"/>
        <rFont val="新細明體"/>
        <family val="1"/>
        <charset val="136"/>
      </rPr>
      <t>114增加繁星申請志願選填系統12萬</t>
    </r>
    <phoneticPr fontId="2" type="noConversion"/>
  </si>
  <si>
    <t>學務處管理之公用設備維護費用120,000元。</t>
  </si>
  <si>
    <t>1,700元/月×12月×2台=40,800元</t>
    <phoneticPr fontId="2" type="noConversion"/>
  </si>
  <si>
    <t>專車系統維護費</t>
  </si>
  <si>
    <t>學生體育課用品費。</t>
  </si>
  <si>
    <t>學生打掃、清潔用品費。</t>
  </si>
  <si>
    <t>學生奉派參加校外競技競賽或活動之師生報名、租車及差旅費用等。</t>
  </si>
  <si>
    <r>
      <t>自辦衛健研習、</t>
    </r>
    <r>
      <rPr>
        <sz val="9.5"/>
        <color rgb="FFFF0000"/>
        <rFont val="新細明體"/>
        <family val="1"/>
        <charset val="136"/>
      </rPr>
      <t>志工講座</t>
    </r>
    <r>
      <rPr>
        <sz val="9.5"/>
        <rFont val="新細明體"/>
        <family val="1"/>
        <charset val="136"/>
      </rPr>
      <t>等</t>
    </r>
    <r>
      <rPr>
        <sz val="10"/>
        <rFont val="新細明體"/>
        <family val="1"/>
        <charset val="136"/>
      </rPr>
      <t>之鐘點費、交通費及材料費等。</t>
    </r>
  </si>
  <si>
    <t>升學包高中、班聯會活動業務相關費用。</t>
  </si>
  <si>
    <t>校刊、學生手冊印製及購置刊物費用。</t>
  </si>
  <si>
    <t>每年校慶例行性支出。</t>
  </si>
  <si>
    <t>運動會例行性經費（含救護車及醫師費用）。</t>
  </si>
  <si>
    <t>畢業典禮例行性經費。</t>
  </si>
  <si>
    <t>全校醫務用品經費(含校園疫苗接種作業費)。</t>
  </si>
  <si>
    <t>辦理性平教育及事件處理等業務費80千元、差旅費20千元。</t>
  </si>
  <si>
    <t>旗隊、交通服務隊、樂儀隊等服務社團經費。</t>
  </si>
  <si>
    <r>
      <t>新冠肺炎、</t>
    </r>
    <r>
      <rPr>
        <sz val="9.5"/>
        <rFont val="新細明體"/>
        <family val="1"/>
        <charset val="136"/>
      </rPr>
      <t>登隔熱等</t>
    </r>
    <r>
      <rPr>
        <sz val="10"/>
        <rFont val="新細明體"/>
        <family val="1"/>
        <charset val="136"/>
      </rPr>
      <t>防疫用品費用。</t>
    </r>
  </si>
  <si>
    <t>處理學生霸凌事件之相關費用。</t>
  </si>
  <si>
    <t>全校公用房舍及場地等公設修繕費。</t>
    <phoneticPr fontId="2" type="noConversion"/>
  </si>
  <si>
    <r>
      <t>1.新進(含補檢、排訂)人員健檢費用</t>
    </r>
    <r>
      <rPr>
        <sz val="10"/>
        <color rgb="FFFF0000"/>
        <rFont val="新細明體"/>
        <family val="1"/>
        <charset val="136"/>
      </rPr>
      <t>600元×50人=30,000</t>
    </r>
    <r>
      <rPr>
        <sz val="10"/>
        <rFont val="新細明體"/>
        <family val="1"/>
        <charset val="136"/>
      </rPr>
      <t>元。
2.其他職安(監測)業務費</t>
    </r>
    <r>
      <rPr>
        <sz val="10"/>
        <color rgb="FFFF0000"/>
        <rFont val="新細明體"/>
        <family val="1"/>
        <charset val="136"/>
      </rPr>
      <t>32,000</t>
    </r>
    <r>
      <rPr>
        <sz val="10"/>
        <rFont val="新細明體"/>
        <family val="1"/>
        <charset val="136"/>
      </rPr>
      <t>元。</t>
    </r>
  </si>
  <si>
    <r>
      <t>1.機房恆溫空調保養每年</t>
    </r>
    <r>
      <rPr>
        <sz val="10"/>
        <color rgb="FFFF0000"/>
        <rFont val="新細明體"/>
        <family val="1"/>
        <charset val="136"/>
      </rPr>
      <t>12,000</t>
    </r>
    <r>
      <rPr>
        <sz val="10"/>
        <rFont val="新細明體"/>
        <family val="1"/>
        <charset val="136"/>
      </rPr>
      <t>元+機房設備與網路維護</t>
    </r>
    <r>
      <rPr>
        <sz val="10"/>
        <color rgb="FFFF0000"/>
        <rFont val="新細明體"/>
        <family val="1"/>
        <charset val="136"/>
      </rPr>
      <t>23,800</t>
    </r>
    <r>
      <rPr>
        <sz val="10"/>
        <rFont val="新細明體"/>
        <family val="1"/>
        <charset val="136"/>
      </rPr>
      <t>元
2.機房以外各項設備維護費用</t>
    </r>
    <r>
      <rPr>
        <sz val="10"/>
        <color rgb="FFFF0000"/>
        <rFont val="新細明體"/>
        <family val="1"/>
        <charset val="136"/>
      </rPr>
      <t>64,200</t>
    </r>
    <r>
      <rPr>
        <sz val="10"/>
        <rFont val="新細明體"/>
        <family val="1"/>
        <charset val="136"/>
      </rPr>
      <t>元。
3.UPS電池維護</t>
    </r>
    <r>
      <rPr>
        <sz val="10"/>
        <color rgb="FFFF0000"/>
        <rFont val="新細明體"/>
        <family val="1"/>
        <charset val="136"/>
      </rPr>
      <t>38,000</t>
    </r>
    <r>
      <rPr>
        <sz val="10"/>
        <rFont val="新細明體"/>
        <family val="1"/>
        <charset val="136"/>
      </rPr>
      <t>元。</t>
    </r>
  </si>
  <si>
    <r>
      <t>1.防火牆保固續約1年</t>
    </r>
    <r>
      <rPr>
        <sz val="10"/>
        <color rgb="FFFF0000"/>
        <rFont val="新細明體"/>
        <family val="1"/>
        <charset val="136"/>
      </rPr>
      <t>125,000</t>
    </r>
    <r>
      <rPr>
        <sz val="10"/>
        <rFont val="新細明體"/>
        <family val="1"/>
        <charset val="136"/>
      </rPr>
      <t>元(內網防火牆</t>
    </r>
    <r>
      <rPr>
        <sz val="10"/>
        <color rgb="FFFF0000"/>
        <rFont val="新細明體"/>
        <family val="1"/>
        <charset val="136"/>
      </rPr>
      <t>93,000</t>
    </r>
    <r>
      <rPr>
        <sz val="10"/>
        <rFont val="新細明體"/>
        <family val="1"/>
        <charset val="136"/>
      </rPr>
      <t>元、</t>
    </r>
    <r>
      <rPr>
        <sz val="10"/>
        <color rgb="FFFF0000"/>
        <rFont val="新細明體"/>
        <family val="1"/>
        <charset val="136"/>
      </rPr>
      <t>外網防火牆32,000</t>
    </r>
    <r>
      <rPr>
        <sz val="10"/>
        <rFont val="新細明體"/>
        <family val="1"/>
        <charset val="136"/>
      </rPr>
      <t>元)。
2.學校網站SSL憑證</t>
    </r>
    <r>
      <rPr>
        <sz val="10"/>
        <color rgb="FFFF0000"/>
        <rFont val="新細明體"/>
        <family val="1"/>
        <charset val="136"/>
      </rPr>
      <t>16,000</t>
    </r>
    <r>
      <rPr>
        <sz val="10"/>
        <rFont val="新細明體"/>
        <family val="1"/>
        <charset val="136"/>
      </rPr>
      <t>元。
3.防毒軟體</t>
    </r>
    <r>
      <rPr>
        <sz val="10"/>
        <color rgb="FFFF0000"/>
        <rFont val="新細明體"/>
        <family val="1"/>
        <charset val="136"/>
      </rPr>
      <t>20,000</t>
    </r>
    <r>
      <rPr>
        <sz val="10"/>
        <rFont val="新細明體"/>
        <family val="1"/>
        <charset val="136"/>
      </rPr>
      <t>元。
4.Office軟體</t>
    </r>
    <r>
      <rPr>
        <sz val="10"/>
        <color rgb="FFFF0000"/>
        <rFont val="新細明體"/>
        <family val="1"/>
        <charset val="136"/>
      </rPr>
      <t>51,440</t>
    </r>
    <r>
      <rPr>
        <sz val="10"/>
        <rFont val="新細明體"/>
        <family val="1"/>
        <charset val="136"/>
      </rPr>
      <t>元</t>
    </r>
    <r>
      <rPr>
        <sz val="10"/>
        <color rgb="FFFF0000"/>
        <rFont val="新細明體"/>
        <family val="1"/>
        <charset val="136"/>
      </rPr>
      <t>(20套x2572=51,440元)</t>
    </r>
    <r>
      <rPr>
        <sz val="10"/>
        <rFont val="新細明體"/>
        <family val="1"/>
        <charset val="136"/>
      </rPr>
      <t>。
5.其他</t>
    </r>
    <r>
      <rPr>
        <sz val="10"/>
        <color rgb="FFFF0000"/>
        <rFont val="新細明體"/>
        <family val="1"/>
        <charset val="136"/>
      </rPr>
      <t>560</t>
    </r>
    <r>
      <rPr>
        <sz val="10"/>
        <rFont val="新細明體"/>
        <family val="1"/>
        <charset val="136"/>
      </rPr>
      <t>元</t>
    </r>
  </si>
  <si>
    <t>學生參加校外競技競賽之師生差旅費用。</t>
  </si>
  <si>
    <t>自辦各項教學相關之研習費用。</t>
  </si>
  <si>
    <t>115新增汰換展覽室窗簾費用(8窗)</t>
    <phoneticPr fontId="2" type="noConversion"/>
  </si>
  <si>
    <t>心理輔導系統及成就資料庫維護費</t>
    <phoneticPr fontId="2" type="noConversion"/>
  </si>
  <si>
    <t>差勤系統服務費。</t>
  </si>
  <si>
    <r>
      <t>1.委託國教署徵聘暫列6</t>
    </r>
    <r>
      <rPr>
        <sz val="10"/>
        <color rgb="FFFF0000"/>
        <rFont val="新細明體"/>
        <family val="1"/>
        <charset val="136"/>
      </rPr>
      <t>人</t>
    </r>
    <r>
      <rPr>
        <sz val="10"/>
        <rFont val="新細明體"/>
        <family val="1"/>
        <charset val="136"/>
      </rPr>
      <t>×30千元=180千元。
2.自行徵選代理教師20千元（補報名費不足數）。</t>
    </r>
  </si>
  <si>
    <t>教職員工職章費用。</t>
  </si>
  <si>
    <t>自辦研習課程之講師鐘點費、交通費及材料費等。</t>
  </si>
  <si>
    <t>本校教職員發生校園事件，衍生各項相關費用。</t>
  </si>
  <si>
    <t>代導師費20千元</t>
    <phoneticPr fontId="2" type="noConversion"/>
  </si>
  <si>
    <t>1102導師費〔3,000×(45+1)×12〕+2,000×12</t>
    <phoneticPr fontId="2" type="noConversion"/>
  </si>
  <si>
    <t>1123國內休假補助16,000×(21+19+6+6)</t>
    <phoneticPr fontId="2" type="noConversion"/>
  </si>
  <si>
    <t>6</t>
    <phoneticPr fontId="2" type="noConversion"/>
  </si>
  <si>
    <t>2.113年度教學研究補助收入及人事費分別較原分配數增加因調薪追加之額度749萬9,000元。</t>
    <phoneticPr fontId="2" type="noConversion"/>
  </si>
  <si>
    <t>115年度
預算數</t>
    <phoneticPr fontId="2" type="noConversion"/>
  </si>
  <si>
    <t>115年度各單位算分配表-總表</t>
    <phoneticPr fontId="2" type="noConversion"/>
  </si>
  <si>
    <t>本校官網維護費20,000元、圖書館自動化系統維護費20,000元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</si>
</sst>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0_ "/>
    <numFmt numFmtId="177" formatCode="#,##0_);[Red]\(#,##0\)"/>
    <numFmt numFmtId="178" formatCode="#,##0.00_);[Red]\(#,##0.00\)"/>
    <numFmt numFmtId="179" formatCode="_-* #,##0_-;\-* #,##0_-;_-* &quot;-&quot;??_-;_-@_-"/>
  </numFmts>
  <fonts count="41" x14ac:knownFonts="1">
    <font>
      <sz val="12"/>
      <name val="新細明體"/>
      <family val="1"/>
      <charset val="136"/>
    </font>
    <font>
      <sz val="12"/>
      <name val="新細明體"/>
      <family val="1"/>
      <charset val="136"/>
    </font>
    <font>
      <sz val="9"/>
      <name val="新細明體"/>
      <family val="1"/>
      <charset val="136"/>
    </font>
    <font>
      <b/>
      <sz val="16"/>
      <name val="新細明體"/>
      <family val="1"/>
      <charset val="136"/>
    </font>
    <font>
      <sz val="10"/>
      <name val="新細明體"/>
      <family val="1"/>
      <charset val="136"/>
    </font>
    <font>
      <b/>
      <sz val="12"/>
      <name val="新細明體"/>
      <family val="1"/>
      <charset val="136"/>
    </font>
    <font>
      <b/>
      <sz val="14"/>
      <name val="新細明體"/>
      <family val="1"/>
      <charset val="136"/>
    </font>
    <font>
      <b/>
      <sz val="10"/>
      <name val="新細明體"/>
      <family val="1"/>
      <charset val="136"/>
    </font>
    <font>
      <b/>
      <sz val="18"/>
      <name val="新細明體"/>
      <family val="1"/>
      <charset val="136"/>
    </font>
    <font>
      <sz val="10"/>
      <color indexed="12"/>
      <name val="新細明體"/>
      <family val="1"/>
      <charset val="136"/>
    </font>
    <font>
      <sz val="14"/>
      <name val="新細明體"/>
      <family val="1"/>
      <charset val="136"/>
    </font>
    <font>
      <b/>
      <u/>
      <sz val="18"/>
      <name val="新細明體"/>
      <family val="1"/>
      <charset val="136"/>
    </font>
    <font>
      <sz val="12"/>
      <color indexed="12"/>
      <name val="新細明體"/>
      <family val="1"/>
      <charset val="136"/>
    </font>
    <font>
      <b/>
      <sz val="12"/>
      <color indexed="12"/>
      <name val="新細明體"/>
      <family val="1"/>
      <charset val="136"/>
    </font>
    <font>
      <sz val="12"/>
      <name val="新細明體"/>
      <family val="1"/>
      <charset val="136"/>
    </font>
    <font>
      <b/>
      <sz val="12"/>
      <color indexed="10"/>
      <name val="新細明體"/>
      <family val="1"/>
      <charset val="136"/>
    </font>
    <font>
      <b/>
      <u/>
      <sz val="14"/>
      <name val="新細明體"/>
      <family val="1"/>
      <charset val="136"/>
    </font>
    <font>
      <b/>
      <u/>
      <sz val="16"/>
      <name val="新細明體"/>
      <family val="1"/>
      <charset val="136"/>
    </font>
    <font>
      <sz val="16"/>
      <name val="新細明體"/>
      <family val="1"/>
      <charset val="136"/>
    </font>
    <font>
      <sz val="12"/>
      <name val="標楷體"/>
      <family val="4"/>
      <charset val="136"/>
    </font>
    <font>
      <sz val="12"/>
      <color indexed="17"/>
      <name val="新細明體"/>
      <family val="1"/>
      <charset val="136"/>
    </font>
    <font>
      <b/>
      <sz val="12"/>
      <color indexed="17"/>
      <name val="新細明體"/>
      <family val="1"/>
      <charset val="136"/>
    </font>
    <font>
      <sz val="14"/>
      <color indexed="17"/>
      <name val="新細明體"/>
      <family val="1"/>
      <charset val="136"/>
    </font>
    <font>
      <sz val="12"/>
      <color indexed="10"/>
      <name val="新細明體"/>
      <family val="1"/>
      <charset val="136"/>
    </font>
    <font>
      <sz val="12"/>
      <color rgb="FFFF0000"/>
      <name val="新細明體"/>
      <family val="1"/>
      <charset val="136"/>
    </font>
    <font>
      <sz val="12"/>
      <color rgb="FFFF0000"/>
      <name val="標楷體"/>
      <family val="4"/>
      <charset val="136"/>
    </font>
    <font>
      <b/>
      <sz val="8"/>
      <name val="新細明體"/>
      <family val="1"/>
      <charset val="136"/>
    </font>
    <font>
      <sz val="10"/>
      <name val="Arial"/>
      <family val="2"/>
    </font>
    <font>
      <sz val="8"/>
      <name val="新細明體"/>
      <family val="1"/>
      <charset val="136"/>
    </font>
    <font>
      <b/>
      <sz val="12"/>
      <color rgb="FFFF0000"/>
      <name val="新細明體"/>
      <family val="1"/>
      <charset val="136"/>
    </font>
    <font>
      <sz val="11"/>
      <name val="新細明體"/>
      <family val="1"/>
      <charset val="136"/>
    </font>
    <font>
      <sz val="9"/>
      <color indexed="12"/>
      <name val="新細明體"/>
      <family val="1"/>
      <charset val="136"/>
    </font>
    <font>
      <b/>
      <sz val="9"/>
      <color rgb="FFFF0000"/>
      <name val="新細明體"/>
      <family val="1"/>
      <charset val="136"/>
    </font>
    <font>
      <b/>
      <sz val="6"/>
      <name val="新細明體"/>
      <family val="1"/>
      <charset val="136"/>
    </font>
    <font>
      <sz val="10"/>
      <color rgb="FFFF0000"/>
      <name val="新細明體"/>
      <family val="1"/>
      <charset val="136"/>
    </font>
    <font>
      <sz val="9"/>
      <color rgb="FFFF0000"/>
      <name val="新細明體"/>
      <family val="1"/>
      <charset val="136"/>
    </font>
    <font>
      <sz val="9.5"/>
      <name val="新細明體"/>
      <family val="1"/>
      <charset val="136"/>
    </font>
    <font>
      <sz val="9.5"/>
      <color rgb="FFFF0000"/>
      <name val="新細明體"/>
      <family val="1"/>
      <charset val="136"/>
    </font>
    <font>
      <sz val="10"/>
      <color theme="1"/>
      <name val="新細明體"/>
      <family val="1"/>
      <charset val="136"/>
    </font>
    <font>
      <sz val="14"/>
      <color rgb="FFFF0000"/>
      <name val="新細明體"/>
      <family val="1"/>
      <charset val="136"/>
    </font>
    <font>
      <b/>
      <sz val="10"/>
      <color rgb="FFFF0000"/>
      <name val="新細明體"/>
      <family val="1"/>
      <charset val="136"/>
    </font>
  </fonts>
  <fills count="6">
    <fill>
      <patternFill patternType="none"/>
    </fill>
    <fill>
      <patternFill patternType="gray125"/>
    </fill>
    <fill>
      <patternFill patternType="solid">
        <fgColor indexed="42"/>
      </patternFill>
    </fill>
    <fill>
      <patternFill patternType="solid">
        <fgColor indexed="41"/>
        <bgColor indexed="64"/>
      </patternFill>
    </fill>
    <fill>
      <patternFill patternType="solid">
        <fgColor theme="9" tint="0.79998168889431442"/>
        <bgColor indexed="64"/>
      </patternFill>
    </fill>
    <fill>
      <patternFill patternType="solid">
        <fgColor theme="8"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diagonalDown="1">
      <left/>
      <right/>
      <top style="medium">
        <color indexed="64"/>
      </top>
      <bottom style="medium">
        <color indexed="64"/>
      </bottom>
      <diagonal style="thin">
        <color indexed="64"/>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right/>
      <top style="thin">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s>
  <cellStyleXfs count="20">
    <xf numFmtId="0" fontId="0" fillId="0" borderId="0">
      <alignment vertical="center"/>
    </xf>
    <xf numFmtId="0" fontId="20" fillId="2" borderId="0" applyNumberFormat="0" applyBorder="0" applyAlignment="0" applyProtection="0">
      <alignment vertical="center"/>
    </xf>
    <xf numFmtId="0" fontId="27" fillId="0" borderId="0"/>
    <xf numFmtId="43"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9">
    <xf numFmtId="0" fontId="0" fillId="0" borderId="0" xfId="0">
      <alignment vertical="center"/>
    </xf>
    <xf numFmtId="176" fontId="0" fillId="0" borderId="0" xfId="0" applyNumberFormat="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lignment vertical="center"/>
    </xf>
    <xf numFmtId="0" fontId="0" fillId="0" borderId="0" xfId="0" applyFill="1">
      <alignment vertical="center"/>
    </xf>
    <xf numFmtId="176" fontId="0" fillId="0" borderId="0" xfId="0" applyNumberFormat="1" applyFill="1">
      <alignment vertical="center"/>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vertical="center"/>
    </xf>
    <xf numFmtId="0" fontId="5" fillId="0" borderId="1" xfId="0" applyFont="1" applyBorder="1">
      <alignment vertical="center"/>
    </xf>
    <xf numFmtId="176" fontId="5" fillId="0" borderId="1" xfId="0" applyNumberFormat="1" applyFont="1" applyBorder="1">
      <alignment vertical="center"/>
    </xf>
    <xf numFmtId="176" fontId="5" fillId="0" borderId="1" xfId="0" applyNumberFormat="1" applyFont="1" applyBorder="1" applyAlignment="1">
      <alignment vertical="center"/>
    </xf>
    <xf numFmtId="49" fontId="1" fillId="0" borderId="1" xfId="0" applyNumberFormat="1" applyFont="1" applyBorder="1" applyAlignment="1">
      <alignment horizontal="center" vertical="center"/>
    </xf>
    <xf numFmtId="0" fontId="1" fillId="0" borderId="1" xfId="0" applyFont="1" applyBorder="1">
      <alignment vertical="center"/>
    </xf>
    <xf numFmtId="176" fontId="1" fillId="0" borderId="1" xfId="0" applyNumberFormat="1" applyFont="1" applyBorder="1">
      <alignment vertical="center"/>
    </xf>
    <xf numFmtId="176" fontId="1" fillId="0" borderId="1" xfId="0" applyNumberFormat="1" applyFont="1" applyBorder="1" applyAlignment="1">
      <alignment horizontal="center" vertical="center"/>
    </xf>
    <xf numFmtId="176" fontId="1" fillId="0" borderId="1" xfId="0" applyNumberFormat="1" applyFont="1" applyBorder="1" applyAlignment="1">
      <alignment vertical="center"/>
    </xf>
    <xf numFmtId="0" fontId="6" fillId="0" borderId="0" xfId="0" applyFont="1">
      <alignment vertical="center"/>
    </xf>
    <xf numFmtId="177" fontId="6" fillId="0" borderId="0" xfId="0" applyNumberFormat="1" applyFont="1">
      <alignment vertical="center"/>
    </xf>
    <xf numFmtId="177" fontId="0" fillId="0" borderId="0" xfId="0" applyNumberFormat="1">
      <alignment vertical="center"/>
    </xf>
    <xf numFmtId="176" fontId="4" fillId="0" borderId="0" xfId="0" applyNumberFormat="1" applyFont="1">
      <alignment vertical="center"/>
    </xf>
    <xf numFmtId="177" fontId="5" fillId="0" borderId="1" xfId="0" applyNumberFormat="1" applyFont="1" applyBorder="1">
      <alignment vertical="center"/>
    </xf>
    <xf numFmtId="177" fontId="0" fillId="0" borderId="1" xfId="0" applyNumberFormat="1" applyBorder="1">
      <alignment vertical="center"/>
    </xf>
    <xf numFmtId="0" fontId="7" fillId="0" borderId="0" xfId="0" applyFont="1">
      <alignment vertical="center"/>
    </xf>
    <xf numFmtId="176" fontId="4" fillId="0" borderId="1" xfId="0" applyNumberFormat="1" applyFont="1" applyBorder="1" applyAlignment="1">
      <alignment horizontal="center" vertical="center"/>
    </xf>
    <xf numFmtId="0" fontId="12" fillId="3" borderId="1" xfId="0" applyFont="1" applyFill="1" applyBorder="1">
      <alignment vertical="center"/>
    </xf>
    <xf numFmtId="177" fontId="12" fillId="3" borderId="1" xfId="0" applyNumberFormat="1" applyFont="1" applyFill="1" applyBorder="1">
      <alignment vertical="center"/>
    </xf>
    <xf numFmtId="176" fontId="12" fillId="3" borderId="1" xfId="0" applyNumberFormat="1" applyFont="1" applyFill="1" applyBorder="1">
      <alignment vertical="center"/>
    </xf>
    <xf numFmtId="177" fontId="0" fillId="0" borderId="0" xfId="0" applyNumberFormat="1" applyFill="1">
      <alignment vertical="center"/>
    </xf>
    <xf numFmtId="0" fontId="0" fillId="0" borderId="6" xfId="0" applyBorder="1">
      <alignment vertical="center"/>
    </xf>
    <xf numFmtId="177" fontId="5" fillId="0" borderId="6" xfId="0" applyNumberFormat="1" applyFont="1" applyBorder="1">
      <alignment vertical="center"/>
    </xf>
    <xf numFmtId="177" fontId="0" fillId="0" borderId="6" xfId="0" applyNumberFormat="1" applyBorder="1">
      <alignment vertical="center"/>
    </xf>
    <xf numFmtId="177" fontId="5" fillId="0" borderId="8" xfId="0" applyNumberFormat="1" applyFont="1" applyBorder="1">
      <alignment vertical="center"/>
    </xf>
    <xf numFmtId="0" fontId="0" fillId="0" borderId="0" xfId="0" applyBorder="1">
      <alignment vertical="center"/>
    </xf>
    <xf numFmtId="0" fontId="14" fillId="0" borderId="0" xfId="0" applyFont="1">
      <alignment vertical="center"/>
    </xf>
    <xf numFmtId="176" fontId="14" fillId="0" borderId="0" xfId="0" applyNumberFormat="1" applyFont="1">
      <alignment vertical="center"/>
    </xf>
    <xf numFmtId="176" fontId="14" fillId="0" borderId="1" xfId="0" applyNumberFormat="1" applyFont="1" applyBorder="1">
      <alignment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0" fillId="0" borderId="0" xfId="0" applyAlignment="1">
      <alignment vertical="center"/>
    </xf>
    <xf numFmtId="0" fontId="14" fillId="0" borderId="0" xfId="0" applyFont="1" applyFill="1" applyBorder="1" applyAlignment="1">
      <alignment vertical="center"/>
    </xf>
    <xf numFmtId="176" fontId="1" fillId="0" borderId="1" xfId="0" applyNumberFormat="1" applyFont="1" applyBorder="1" applyAlignment="1">
      <alignment horizontal="center" vertical="center" wrapText="1"/>
    </xf>
    <xf numFmtId="0" fontId="0" fillId="0" borderId="1" xfId="0" applyBorder="1" applyAlignment="1">
      <alignment vertical="center" wrapText="1"/>
    </xf>
    <xf numFmtId="176" fontId="4" fillId="0" borderId="0" xfId="0" applyNumberFormat="1" applyFont="1" applyAlignment="1">
      <alignment horizontal="center" vertical="center"/>
    </xf>
    <xf numFmtId="0" fontId="1" fillId="0" borderId="0" xfId="0" applyFont="1" applyAlignment="1">
      <alignment vertical="center"/>
    </xf>
    <xf numFmtId="0" fontId="16" fillId="0" borderId="0" xfId="0" applyFont="1" applyAlignment="1">
      <alignment horizontal="center" vertical="center"/>
    </xf>
    <xf numFmtId="0" fontId="10" fillId="0" borderId="7" xfId="0" applyFont="1" applyBorder="1" applyAlignment="1">
      <alignment horizontal="center" vertical="center"/>
    </xf>
    <xf numFmtId="176" fontId="10" fillId="0" borderId="7" xfId="0" applyNumberFormat="1" applyFont="1" applyBorder="1" applyAlignment="1">
      <alignment horizontal="center" vertical="center"/>
    </xf>
    <xf numFmtId="0" fontId="10" fillId="0" borderId="6" xfId="0" applyFont="1" applyBorder="1">
      <alignment vertical="center"/>
    </xf>
    <xf numFmtId="176" fontId="10" fillId="0" borderId="6" xfId="0" applyNumberFormat="1" applyFont="1" applyBorder="1">
      <alignment vertical="center"/>
    </xf>
    <xf numFmtId="0" fontId="10" fillId="0" borderId="8" xfId="0" applyFont="1" applyBorder="1" applyAlignment="1">
      <alignment horizontal="center" vertical="center"/>
    </xf>
    <xf numFmtId="176" fontId="10" fillId="0" borderId="8" xfId="0" applyNumberFormat="1" applyFont="1" applyBorder="1">
      <alignment vertical="center"/>
    </xf>
    <xf numFmtId="176" fontId="1" fillId="0" borderId="1" xfId="0" applyNumberFormat="1" applyFont="1" applyFill="1" applyBorder="1">
      <alignment vertical="center"/>
    </xf>
    <xf numFmtId="177" fontId="1" fillId="0" borderId="6" xfId="0" applyNumberFormat="1" applyFont="1" applyBorder="1">
      <alignment vertical="center"/>
    </xf>
    <xf numFmtId="177" fontId="1" fillId="0" borderId="0" xfId="0" applyNumberFormat="1" applyFont="1">
      <alignment vertical="center"/>
    </xf>
    <xf numFmtId="176" fontId="1" fillId="0" borderId="0" xfId="0" applyNumberFormat="1" applyFont="1">
      <alignment vertical="center"/>
    </xf>
    <xf numFmtId="0" fontId="1" fillId="0" borderId="0" xfId="0" applyFont="1">
      <alignment vertical="center"/>
    </xf>
    <xf numFmtId="177" fontId="0" fillId="0" borderId="0" xfId="0" applyNumberFormat="1" applyAlignment="1">
      <alignment vertical="center"/>
    </xf>
    <xf numFmtId="49" fontId="1" fillId="0" borderId="0" xfId="0" applyNumberFormat="1" applyFont="1" applyFill="1">
      <alignment vertical="center"/>
    </xf>
    <xf numFmtId="49" fontId="0" fillId="0" borderId="0" xfId="0" applyNumberFormat="1">
      <alignment vertical="center"/>
    </xf>
    <xf numFmtId="49" fontId="13" fillId="0" borderId="0" xfId="0" applyNumberFormat="1" applyFont="1" applyFill="1">
      <alignment vertical="center"/>
    </xf>
    <xf numFmtId="0" fontId="13" fillId="0" borderId="0" xfId="0" applyFont="1" applyFill="1">
      <alignment vertical="center"/>
    </xf>
    <xf numFmtId="0" fontId="1" fillId="0" borderId="1" xfId="0" applyFont="1" applyFill="1" applyBorder="1">
      <alignment vertical="center"/>
    </xf>
    <xf numFmtId="177" fontId="1" fillId="0" borderId="1" xfId="0" applyNumberFormat="1" applyFont="1" applyFill="1" applyBorder="1">
      <alignment vertical="center"/>
    </xf>
    <xf numFmtId="177" fontId="0" fillId="3" borderId="1" xfId="0" applyNumberFormat="1" applyFill="1" applyBorder="1">
      <alignment vertical="center"/>
    </xf>
    <xf numFmtId="0" fontId="0" fillId="0" borderId="0" xfId="0" applyAlignment="1">
      <alignment horizontal="center" vertical="center" wrapText="1"/>
    </xf>
    <xf numFmtId="176" fontId="5" fillId="0" borderId="1" xfId="0" applyNumberFormat="1" applyFont="1" applyBorder="1" applyAlignment="1">
      <alignment horizontal="center" vertical="center" wrapText="1"/>
    </xf>
    <xf numFmtId="176" fontId="1" fillId="0" borderId="9" xfId="0" applyNumberFormat="1" applyFont="1" applyBorder="1" applyAlignment="1">
      <alignment horizontal="center" vertical="center" wrapText="1"/>
    </xf>
    <xf numFmtId="177" fontId="1" fillId="0" borderId="10" xfId="0" applyNumberFormat="1" applyFont="1" applyBorder="1" applyAlignment="1">
      <alignment horizontal="center" vertical="center" wrapText="1"/>
    </xf>
    <xf numFmtId="0" fontId="1" fillId="0" borderId="10" xfId="0" applyFont="1" applyBorder="1" applyAlignment="1">
      <alignment horizontal="center" vertical="center" wrapText="1"/>
    </xf>
    <xf numFmtId="176" fontId="0" fillId="0" borderId="8" xfId="0" applyNumberFormat="1" applyBorder="1" applyAlignment="1">
      <alignment horizontal="center" vertical="center" wrapText="1"/>
    </xf>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177" fontId="1" fillId="0" borderId="0" xfId="0" applyNumberFormat="1" applyFont="1" applyAlignment="1">
      <alignment horizontal="centerContinuous" vertical="center"/>
    </xf>
    <xf numFmtId="0" fontId="19" fillId="0" borderId="0" xfId="0" applyFont="1">
      <alignment vertical="center"/>
    </xf>
    <xf numFmtId="177" fontId="19" fillId="0" borderId="0" xfId="0" applyNumberFormat="1" applyFont="1">
      <alignment vertical="center"/>
    </xf>
    <xf numFmtId="177" fontId="19" fillId="0" borderId="0" xfId="0" applyNumberFormat="1" applyFont="1" applyAlignment="1">
      <alignment horizontal="centerContinuous" vertical="center"/>
    </xf>
    <xf numFmtId="177" fontId="0" fillId="0" borderId="0" xfId="0" applyNumberFormat="1" applyAlignment="1">
      <alignment horizontal="centerContinuous" vertical="center"/>
    </xf>
    <xf numFmtId="0" fontId="10" fillId="0" borderId="1" xfId="0" applyFont="1" applyBorder="1" applyAlignment="1">
      <alignment horizontal="center" vertical="center"/>
    </xf>
    <xf numFmtId="0" fontId="6" fillId="0" borderId="1" xfId="0" applyFont="1" applyBorder="1" applyAlignment="1">
      <alignment horizontal="center" vertical="center"/>
    </xf>
    <xf numFmtId="177" fontId="6" fillId="0" borderId="1" xfId="0" applyNumberFormat="1" applyFont="1" applyBorder="1" applyAlignment="1">
      <alignment vertical="center"/>
    </xf>
    <xf numFmtId="177" fontId="6" fillId="0" borderId="1" xfId="0" applyNumberFormat="1" applyFont="1" applyBorder="1" applyAlignment="1">
      <alignment horizontal="right" vertical="center"/>
    </xf>
    <xf numFmtId="177" fontId="10" fillId="0" borderId="1" xfId="0" applyNumberFormat="1" applyFont="1" applyBorder="1" applyAlignment="1">
      <alignment vertical="center"/>
    </xf>
    <xf numFmtId="177" fontId="10" fillId="0" borderId="1" xfId="0" applyNumberFormat="1" applyFont="1" applyBorder="1" applyAlignment="1">
      <alignment horizontal="right" vertical="center"/>
    </xf>
    <xf numFmtId="0" fontId="10" fillId="0" borderId="1" xfId="0" applyFont="1" applyBorder="1" applyAlignment="1">
      <alignment vertical="center" wrapText="1"/>
    </xf>
    <xf numFmtId="49" fontId="6" fillId="0" borderId="1" xfId="0" applyNumberFormat="1" applyFont="1" applyBorder="1" applyAlignment="1">
      <alignment horizontal="center" vertical="center"/>
    </xf>
    <xf numFmtId="176" fontId="5" fillId="0" borderId="1" xfId="0" applyNumberFormat="1" applyFont="1" applyBorder="1" applyAlignment="1">
      <alignment vertical="center" wrapText="1"/>
    </xf>
    <xf numFmtId="176" fontId="0" fillId="0" borderId="0" xfId="0" applyNumberFormat="1" applyAlignment="1">
      <alignment horizontal="center" vertical="center"/>
    </xf>
    <xf numFmtId="176" fontId="1" fillId="3" borderId="1" xfId="0" applyNumberFormat="1" applyFont="1" applyFill="1" applyBorder="1">
      <alignment vertical="center"/>
    </xf>
    <xf numFmtId="176" fontId="14" fillId="3" borderId="1" xfId="0" applyNumberFormat="1" applyFont="1" applyFill="1" applyBorder="1">
      <alignment vertical="center"/>
    </xf>
    <xf numFmtId="0" fontId="10" fillId="0" borderId="14" xfId="0" applyFont="1" applyFill="1" applyBorder="1" applyAlignment="1">
      <alignment vertical="center"/>
    </xf>
    <xf numFmtId="49" fontId="1" fillId="0" borderId="0" xfId="0" applyNumberFormat="1" applyFont="1" applyFill="1" applyAlignment="1">
      <alignment horizontal="right" vertical="center"/>
    </xf>
    <xf numFmtId="49" fontId="0" fillId="0" borderId="0" xfId="0" applyNumberFormat="1" applyAlignment="1">
      <alignment horizontal="right" vertical="center"/>
    </xf>
    <xf numFmtId="177" fontId="0" fillId="0" borderId="0" xfId="0" applyNumberFormat="1" applyAlignment="1">
      <alignment horizontal="center" vertical="center"/>
    </xf>
    <xf numFmtId="176" fontId="22" fillId="0" borderId="14" xfId="0" applyNumberFormat="1" applyFont="1" applyBorder="1">
      <alignment vertical="center"/>
    </xf>
    <xf numFmtId="0" fontId="22" fillId="0" borderId="14" xfId="0" applyFont="1" applyBorder="1" applyAlignment="1">
      <alignment vertical="center" wrapText="1"/>
    </xf>
    <xf numFmtId="0" fontId="0" fillId="0" borderId="1" xfId="0" applyBorder="1" applyAlignment="1">
      <alignment horizontal="center" vertical="center" wrapText="1"/>
    </xf>
    <xf numFmtId="176" fontId="1" fillId="0" borderId="1" xfId="0" applyNumberFormat="1" applyFont="1" applyBorder="1" applyAlignment="1">
      <alignment vertical="center" wrapText="1"/>
    </xf>
    <xf numFmtId="0" fontId="1" fillId="0" borderId="1" xfId="0" applyFont="1" applyBorder="1" applyAlignment="1">
      <alignment vertical="center" wrapText="1"/>
    </xf>
    <xf numFmtId="0" fontId="12" fillId="0" borderId="0" xfId="0" applyFont="1" applyFill="1" applyBorder="1" applyAlignment="1">
      <alignment vertical="center"/>
    </xf>
    <xf numFmtId="0" fontId="12" fillId="0" borderId="0" xfId="0" applyFont="1" applyAlignment="1">
      <alignment vertical="center"/>
    </xf>
    <xf numFmtId="176" fontId="10" fillId="0" borderId="6" xfId="0" applyNumberFormat="1" applyFont="1" applyFill="1" applyBorder="1">
      <alignment vertical="center"/>
    </xf>
    <xf numFmtId="176" fontId="1" fillId="0" borderId="0" xfId="0" applyNumberFormat="1" applyFont="1" applyBorder="1" applyAlignment="1">
      <alignment horizontal="center" vertical="center" wrapText="1"/>
    </xf>
    <xf numFmtId="177" fontId="1" fillId="0" borderId="0" xfId="0" applyNumberFormat="1" applyFont="1" applyBorder="1" applyAlignment="1">
      <alignment horizontal="center" vertical="center" wrapText="1"/>
    </xf>
    <xf numFmtId="177" fontId="1" fillId="0" borderId="0" xfId="0" applyNumberFormat="1" applyFont="1" applyFill="1" applyBorder="1" applyAlignment="1">
      <alignment horizontal="center" vertical="center" wrapText="1"/>
    </xf>
    <xf numFmtId="0" fontId="5" fillId="0" borderId="6" xfId="0" applyFont="1" applyBorder="1">
      <alignment vertical="center"/>
    </xf>
    <xf numFmtId="0" fontId="5" fillId="0" borderId="8" xfId="0" applyFont="1" applyBorder="1">
      <alignment vertical="center"/>
    </xf>
    <xf numFmtId="0" fontId="1" fillId="0" borderId="0" xfId="0" applyFont="1" applyAlignment="1">
      <alignment horizontal="center" vertical="center"/>
    </xf>
    <xf numFmtId="0" fontId="1" fillId="0" borderId="6" xfId="0" applyFont="1" applyBorder="1">
      <alignment vertical="center"/>
    </xf>
    <xf numFmtId="0" fontId="0" fillId="0" borderId="6" xfId="0" applyFill="1" applyBorder="1">
      <alignment vertical="center"/>
    </xf>
    <xf numFmtId="177" fontId="3" fillId="0" borderId="0" xfId="0" applyNumberFormat="1" applyFont="1" applyBorder="1" applyAlignment="1">
      <alignment horizontal="center" vertical="center"/>
    </xf>
    <xf numFmtId="177" fontId="0" fillId="0" borderId="6" xfId="0" applyNumberFormat="1" applyFill="1" applyBorder="1">
      <alignment vertical="center"/>
    </xf>
    <xf numFmtId="177" fontId="13" fillId="0" borderId="0" xfId="0" applyNumberFormat="1" applyFont="1" applyFill="1" applyBorder="1">
      <alignment vertical="center"/>
    </xf>
    <xf numFmtId="177" fontId="1" fillId="0" borderId="0" xfId="0" applyNumberFormat="1" applyFont="1" applyFill="1" applyBorder="1">
      <alignment vertical="center"/>
    </xf>
    <xf numFmtId="177" fontId="21" fillId="0" borderId="0" xfId="0" applyNumberFormat="1" applyFont="1" applyFill="1" applyBorder="1">
      <alignment vertical="center"/>
    </xf>
    <xf numFmtId="177" fontId="0" fillId="0" borderId="0" xfId="0" applyNumberFormat="1" applyBorder="1">
      <alignment vertical="center"/>
    </xf>
    <xf numFmtId="177" fontId="1" fillId="0" borderId="15" xfId="0" applyNumberFormat="1" applyFont="1" applyFill="1" applyBorder="1" applyAlignment="1">
      <alignment horizontal="center" vertical="center" wrapText="1"/>
    </xf>
    <xf numFmtId="177" fontId="1" fillId="0" borderId="0" xfId="0" applyNumberFormat="1" applyFont="1" applyBorder="1" applyAlignment="1">
      <alignment horizontal="centerContinuous" vertical="center"/>
    </xf>
    <xf numFmtId="0" fontId="4" fillId="0" borderId="0" xfId="0" applyFont="1" applyAlignment="1">
      <alignment horizontal="right" vertical="center"/>
    </xf>
    <xf numFmtId="176" fontId="0" fillId="0" borderId="1" xfId="0" applyNumberFormat="1" applyFont="1" applyBorder="1">
      <alignment vertical="center"/>
    </xf>
    <xf numFmtId="0" fontId="0" fillId="0" borderId="1" xfId="0" applyFont="1" applyBorder="1" applyAlignment="1">
      <alignment vertical="center" wrapText="1"/>
    </xf>
    <xf numFmtId="0" fontId="25" fillId="0" borderId="0" xfId="0" applyFont="1">
      <alignment vertical="center"/>
    </xf>
    <xf numFmtId="0" fontId="0" fillId="0" borderId="6" xfId="0" applyFont="1" applyBorder="1" applyAlignment="1">
      <alignment vertical="center" wrapText="1"/>
    </xf>
    <xf numFmtId="177" fontId="0" fillId="0" borderId="0" xfId="0" applyNumberFormat="1" applyAlignment="1">
      <alignment horizontal="center" vertical="center"/>
    </xf>
    <xf numFmtId="0" fontId="10" fillId="0" borderId="1" xfId="0" applyFont="1" applyBorder="1" applyAlignment="1">
      <alignment horizontal="center" vertical="center"/>
    </xf>
    <xf numFmtId="0" fontId="5" fillId="0" borderId="0" xfId="0" applyFont="1">
      <alignment vertical="center"/>
    </xf>
    <xf numFmtId="0" fontId="0" fillId="0" borderId="0" xfId="0" applyAlignment="1">
      <alignment horizontal="right" vertical="center"/>
    </xf>
    <xf numFmtId="0" fontId="10" fillId="0" borderId="1" xfId="0" applyFont="1" applyBorder="1">
      <alignment vertical="center"/>
    </xf>
    <xf numFmtId="177" fontId="10" fillId="0" borderId="1" xfId="0" applyNumberFormat="1" applyFont="1" applyBorder="1">
      <alignment vertical="center"/>
    </xf>
    <xf numFmtId="0" fontId="5" fillId="0" borderId="0" xfId="0" applyFont="1" applyFill="1" applyBorder="1">
      <alignment vertical="center"/>
    </xf>
    <xf numFmtId="0" fontId="0" fillId="0" borderId="1" xfId="0" applyBorder="1" applyAlignment="1">
      <alignment vertical="center"/>
    </xf>
    <xf numFmtId="0" fontId="10" fillId="0" borderId="1" xfId="0" applyFont="1" applyBorder="1" applyAlignment="1">
      <alignment horizontal="center" vertical="center"/>
    </xf>
    <xf numFmtId="176" fontId="0" fillId="0" borderId="1" xfId="0" applyNumberFormat="1" applyFill="1" applyBorder="1" applyAlignment="1">
      <alignment vertical="center" wrapText="1"/>
    </xf>
    <xf numFmtId="0" fontId="0" fillId="0" borderId="1" xfId="0" applyFill="1" applyBorder="1">
      <alignment vertical="center"/>
    </xf>
    <xf numFmtId="176" fontId="0" fillId="3" borderId="1" xfId="0" applyNumberFormat="1" applyFill="1" applyBorder="1" applyAlignment="1">
      <alignment vertical="center" wrapText="1"/>
    </xf>
    <xf numFmtId="176" fontId="0" fillId="0" borderId="1" xfId="0" applyNumberFormat="1" applyBorder="1" applyAlignment="1">
      <alignment vertical="center" wrapText="1"/>
    </xf>
    <xf numFmtId="177" fontId="0" fillId="0" borderId="10" xfId="0" applyNumberFormat="1" applyBorder="1" applyAlignment="1">
      <alignment horizontal="center" vertical="center" wrapText="1"/>
    </xf>
    <xf numFmtId="176" fontId="0" fillId="0" borderId="1" xfId="0" applyNumberFormat="1" applyFont="1" applyBorder="1" applyAlignment="1">
      <alignment vertical="center"/>
    </xf>
    <xf numFmtId="0" fontId="0" fillId="0" borderId="1" xfId="0" applyBorder="1" applyAlignment="1">
      <alignment horizontal="center" vertical="center" wrapText="1"/>
    </xf>
    <xf numFmtId="0" fontId="0" fillId="0" borderId="0" xfId="0" applyAlignment="1">
      <alignment vertical="center" wrapText="1"/>
    </xf>
    <xf numFmtId="0" fontId="0" fillId="0" borderId="1" xfId="0" applyFont="1" applyBorder="1" applyAlignment="1">
      <alignment horizontal="center" vertical="center" wrapText="1"/>
    </xf>
    <xf numFmtId="0" fontId="23" fillId="0" borderId="1" xfId="0" applyFont="1" applyBorder="1" applyAlignment="1">
      <alignment vertical="center" wrapText="1"/>
    </xf>
    <xf numFmtId="0" fontId="0" fillId="0" borderId="1" xfId="0" applyFont="1" applyBorder="1">
      <alignment vertical="center"/>
    </xf>
    <xf numFmtId="176" fontId="0" fillId="0" borderId="1" xfId="0" applyNumberFormat="1" applyFont="1" applyBorder="1" applyAlignment="1">
      <alignment vertical="center" wrapText="1"/>
    </xf>
    <xf numFmtId="49" fontId="0"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77" fontId="5" fillId="0" borderId="1" xfId="0" applyNumberFormat="1" applyFont="1" applyBorder="1" applyAlignment="1">
      <alignment vertical="center"/>
    </xf>
    <xf numFmtId="177" fontId="1" fillId="0" borderId="1" xfId="0" applyNumberFormat="1" applyFont="1" applyBorder="1" applyAlignment="1">
      <alignment vertical="center"/>
    </xf>
    <xf numFmtId="177" fontId="1" fillId="0" borderId="1" xfId="0" applyNumberFormat="1" applyFont="1" applyBorder="1">
      <alignment vertical="center"/>
    </xf>
    <xf numFmtId="177" fontId="0" fillId="0" borderId="0" xfId="0" applyNumberFormat="1" applyAlignment="1">
      <alignment vertical="center" wrapText="1"/>
    </xf>
    <xf numFmtId="177" fontId="0" fillId="0" borderId="1" xfId="0" applyNumberFormat="1" applyBorder="1" applyAlignment="1">
      <alignment horizontal="center" vertical="center" wrapText="1"/>
    </xf>
    <xf numFmtId="177" fontId="5" fillId="0" borderId="1" xfId="0" applyNumberFormat="1" applyFont="1" applyBorder="1" applyAlignment="1">
      <alignment vertical="center" wrapText="1"/>
    </xf>
    <xf numFmtId="177" fontId="1" fillId="0" borderId="1" xfId="0" applyNumberFormat="1" applyFont="1" applyBorder="1" applyAlignment="1">
      <alignment vertical="center" wrapText="1"/>
    </xf>
    <xf numFmtId="49" fontId="0" fillId="0" borderId="6" xfId="0" applyNumberFormat="1" applyFill="1" applyBorder="1">
      <alignment vertical="center"/>
    </xf>
    <xf numFmtId="177" fontId="0" fillId="0" borderId="6" xfId="0" applyNumberFormat="1" applyFill="1" applyBorder="1" applyAlignment="1">
      <alignment horizontal="right" vertical="center"/>
    </xf>
    <xf numFmtId="177" fontId="0" fillId="0" borderId="0" xfId="0" applyNumberFormat="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center" vertical="center"/>
    </xf>
    <xf numFmtId="0" fontId="5" fillId="0" borderId="11" xfId="0" applyFont="1" applyBorder="1">
      <alignment vertical="center"/>
    </xf>
    <xf numFmtId="177" fontId="5" fillId="0" borderId="11" xfId="0" applyNumberFormat="1" applyFont="1" applyBorder="1">
      <alignment vertical="center"/>
    </xf>
    <xf numFmtId="49" fontId="5" fillId="0" borderId="0" xfId="0" applyNumberFormat="1" applyFont="1" applyFill="1">
      <alignment vertical="center"/>
    </xf>
    <xf numFmtId="49" fontId="13" fillId="0" borderId="7" xfId="0" applyNumberFormat="1" applyFont="1" applyFill="1" applyBorder="1" applyAlignment="1">
      <alignment horizontal="center" vertical="center"/>
    </xf>
    <xf numFmtId="177" fontId="13"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xf>
    <xf numFmtId="177" fontId="5" fillId="0" borderId="8" xfId="0" applyNumberFormat="1" applyFont="1" applyFill="1" applyBorder="1" applyAlignment="1">
      <alignment horizontal="right" vertical="center"/>
    </xf>
    <xf numFmtId="177" fontId="0" fillId="0" borderId="0" xfId="0" applyNumberFormat="1" applyFont="1" applyFill="1">
      <alignment vertical="center"/>
    </xf>
    <xf numFmtId="0" fontId="3" fillId="0" borderId="0" xfId="0" applyFont="1" applyAlignment="1">
      <alignment horizontal="center" vertical="center"/>
    </xf>
    <xf numFmtId="0" fontId="10" fillId="0" borderId="1" xfId="0" applyFont="1" applyBorder="1" applyAlignment="1">
      <alignment horizontal="center" vertical="center"/>
    </xf>
    <xf numFmtId="177" fontId="14" fillId="0" borderId="0" xfId="0" applyNumberFormat="1" applyFont="1">
      <alignment vertical="center"/>
    </xf>
    <xf numFmtId="177" fontId="10" fillId="0" borderId="0" xfId="0" applyNumberFormat="1" applyFont="1" applyFill="1" applyBorder="1" applyAlignment="1">
      <alignment vertical="center"/>
    </xf>
    <xf numFmtId="177" fontId="12" fillId="0" borderId="0" xfId="0" applyNumberFormat="1" applyFont="1" applyFill="1" applyBorder="1" applyAlignment="1">
      <alignment vertical="center"/>
    </xf>
    <xf numFmtId="0" fontId="29"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Border="1">
      <alignment vertical="center"/>
    </xf>
    <xf numFmtId="0" fontId="6" fillId="0" borderId="1" xfId="0" applyFont="1" applyBorder="1">
      <alignment vertical="center"/>
    </xf>
    <xf numFmtId="0" fontId="0" fillId="0" borderId="0" xfId="0" applyAlignment="1">
      <alignment vertical="center" wrapText="1"/>
    </xf>
    <xf numFmtId="0" fontId="1" fillId="0" borderId="0" xfId="0" applyFont="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1" fillId="0" borderId="6" xfId="0" applyFont="1" applyBorder="1" applyAlignment="1">
      <alignment vertical="center" wrapText="1"/>
    </xf>
    <xf numFmtId="0" fontId="0" fillId="0" borderId="8" xfId="0" applyBorder="1" applyAlignment="1">
      <alignment vertical="center" wrapText="1"/>
    </xf>
    <xf numFmtId="0" fontId="19" fillId="0" borderId="0" xfId="0" applyFont="1" applyAlignment="1">
      <alignment vertical="center" wrapText="1"/>
    </xf>
    <xf numFmtId="0" fontId="5" fillId="0" borderId="1" xfId="0" applyFont="1" applyBorder="1" applyAlignment="1">
      <alignment vertical="center" wrapText="1"/>
    </xf>
    <xf numFmtId="0" fontId="3" fillId="0" borderId="0" xfId="0" applyFont="1" applyFill="1">
      <alignment vertical="center"/>
    </xf>
    <xf numFmtId="0" fontId="7" fillId="0" borderId="0" xfId="0" applyFont="1" applyFill="1">
      <alignment vertical="center"/>
    </xf>
    <xf numFmtId="0" fontId="0" fillId="0" borderId="0" xfId="0" applyFont="1" applyFill="1">
      <alignment vertical="center"/>
    </xf>
    <xf numFmtId="176" fontId="4" fillId="0" borderId="0" xfId="0" applyNumberFormat="1" applyFont="1" applyBorder="1">
      <alignment vertical="center"/>
    </xf>
    <xf numFmtId="176" fontId="4" fillId="0" borderId="0" xfId="0" applyNumberFormat="1" applyFont="1" applyFill="1">
      <alignment vertical="center"/>
    </xf>
    <xf numFmtId="177" fontId="4" fillId="0" borderId="0" xfId="0" applyNumberFormat="1" applyFont="1" applyFill="1">
      <alignment vertical="center"/>
    </xf>
    <xf numFmtId="176" fontId="0" fillId="0" borderId="1" xfId="0" applyNumberFormat="1" applyBorder="1" applyAlignment="1">
      <alignment horizontal="center" vertical="center"/>
    </xf>
    <xf numFmtId="176" fontId="0" fillId="0" borderId="1" xfId="0" applyNumberFormat="1" applyFont="1" applyBorder="1" applyAlignment="1">
      <alignment horizontal="center" vertical="center"/>
    </xf>
    <xf numFmtId="0" fontId="0" fillId="0" borderId="1" xfId="0" applyFont="1" applyBorder="1" applyAlignment="1">
      <alignment horizontal="center" vertical="center"/>
    </xf>
    <xf numFmtId="176" fontId="0" fillId="0" borderId="1" xfId="0" applyNumberFormat="1" applyFont="1" applyBorder="1" applyAlignment="1">
      <alignment horizontal="center" vertical="center" wrapText="1"/>
    </xf>
    <xf numFmtId="176" fontId="0" fillId="0" borderId="1" xfId="0" applyNumberFormat="1" applyFont="1" applyBorder="1" applyAlignment="1">
      <alignment horizontal="right" vertical="center"/>
    </xf>
    <xf numFmtId="0" fontId="4" fillId="0" borderId="0" xfId="0" applyFont="1" applyAlignment="1">
      <alignment horizontal="center" vertical="center"/>
    </xf>
    <xf numFmtId="176" fontId="0" fillId="0" borderId="1" xfId="0" applyNumberFormat="1" applyBorder="1" applyAlignment="1">
      <alignment horizontal="center" vertical="center" wrapText="1"/>
    </xf>
    <xf numFmtId="0" fontId="5" fillId="0" borderId="1" xfId="0" applyFont="1" applyFill="1" applyBorder="1">
      <alignment vertical="center"/>
    </xf>
    <xf numFmtId="176" fontId="5" fillId="0" borderId="1" xfId="0" applyNumberFormat="1" applyFont="1" applyFill="1" applyBorder="1">
      <alignment vertical="center"/>
    </xf>
    <xf numFmtId="0" fontId="0" fillId="0" borderId="1" xfId="0" applyFont="1" applyFill="1" applyBorder="1" applyAlignment="1">
      <alignment vertical="center" wrapText="1"/>
    </xf>
    <xf numFmtId="176" fontId="0" fillId="0" borderId="1" xfId="0" applyNumberFormat="1" applyFont="1" applyFill="1" applyBorder="1">
      <alignment vertical="center"/>
    </xf>
    <xf numFmtId="0" fontId="5" fillId="0" borderId="1" xfId="0" applyFont="1" applyFill="1" applyBorder="1" applyAlignment="1">
      <alignment vertical="center" wrapText="1"/>
    </xf>
    <xf numFmtId="0" fontId="0" fillId="0" borderId="1" xfId="0" applyFill="1" applyBorder="1" applyAlignment="1">
      <alignment vertical="center" wrapText="1"/>
    </xf>
    <xf numFmtId="0" fontId="4" fillId="0" borderId="0" xfId="0" applyFont="1" applyFill="1" applyAlignment="1">
      <alignment vertical="center"/>
    </xf>
    <xf numFmtId="0" fontId="4" fillId="0" borderId="0" xfId="0" applyFont="1" applyFill="1" applyAlignment="1">
      <alignment horizontal="right" vertical="center"/>
    </xf>
    <xf numFmtId="177" fontId="13" fillId="0" borderId="0" xfId="0" applyNumberFormat="1" applyFont="1" applyFill="1" applyBorder="1" applyAlignment="1">
      <alignment horizontal="center" vertical="center" wrapText="1"/>
    </xf>
    <xf numFmtId="177" fontId="0" fillId="0" borderId="0" xfId="0" applyNumberFormat="1" applyFill="1" applyBorder="1" applyAlignment="1">
      <alignment horizontal="right" vertical="center"/>
    </xf>
    <xf numFmtId="177" fontId="5" fillId="0" borderId="0" xfId="0" applyNumberFormat="1" applyFont="1" applyFill="1" applyBorder="1" applyAlignment="1">
      <alignment horizontal="right" vertical="center"/>
    </xf>
    <xf numFmtId="176" fontId="2" fillId="0" borderId="0" xfId="0" applyNumberFormat="1" applyFont="1">
      <alignment vertical="center"/>
    </xf>
    <xf numFmtId="176" fontId="31" fillId="0" borderId="0" xfId="0" applyNumberFormat="1" applyFont="1">
      <alignment vertical="center"/>
    </xf>
    <xf numFmtId="0" fontId="2" fillId="0" borderId="0" xfId="0" applyFont="1" applyFill="1">
      <alignment vertical="center"/>
    </xf>
    <xf numFmtId="176" fontId="32" fillId="0" borderId="0" xfId="0" applyNumberFormat="1" applyFont="1">
      <alignment vertical="center"/>
    </xf>
    <xf numFmtId="176" fontId="26" fillId="0" borderId="0" xfId="0" applyNumberFormat="1" applyFont="1" applyAlignment="1">
      <alignment vertical="center" wrapText="1"/>
    </xf>
    <xf numFmtId="176" fontId="0" fillId="0" borderId="8" xfId="0" applyNumberFormat="1" applyBorder="1" applyAlignment="1">
      <alignment horizontal="center" vertical="center" wrapText="1"/>
    </xf>
    <xf numFmtId="0" fontId="4" fillId="0" borderId="1" xfId="0" applyFont="1" applyBorder="1" applyAlignment="1">
      <alignment vertical="center" wrapText="1"/>
    </xf>
    <xf numFmtId="177" fontId="0" fillId="0" borderId="1" xfId="0" applyNumberFormat="1" applyBorder="1" applyAlignment="1">
      <alignment vertical="center" wrapText="1"/>
    </xf>
    <xf numFmtId="176" fontId="33" fillId="0" borderId="0" xfId="0" applyNumberFormat="1" applyFont="1" applyAlignment="1">
      <alignment vertical="center" wrapText="1"/>
    </xf>
    <xf numFmtId="0" fontId="0" fillId="4" borderId="2" xfId="0" applyFill="1" applyBorder="1">
      <alignment vertical="center"/>
    </xf>
    <xf numFmtId="0" fontId="0" fillId="4" borderId="3" xfId="0" applyFill="1" applyBorder="1">
      <alignment vertical="center"/>
    </xf>
    <xf numFmtId="177" fontId="0" fillId="4" borderId="3" xfId="0" applyNumberFormat="1" applyFill="1" applyBorder="1">
      <alignment vertical="center"/>
    </xf>
    <xf numFmtId="176" fontId="0" fillId="4" borderId="3" xfId="0" applyNumberFormat="1" applyFill="1" applyBorder="1">
      <alignment vertical="center"/>
    </xf>
    <xf numFmtId="0" fontId="0" fillId="4" borderId="4" xfId="0" applyFill="1" applyBorder="1">
      <alignment vertical="center"/>
    </xf>
    <xf numFmtId="0" fontId="0" fillId="4" borderId="5" xfId="0" applyFill="1" applyBorder="1">
      <alignment vertical="center"/>
    </xf>
    <xf numFmtId="177" fontId="0" fillId="4" borderId="5" xfId="0" applyNumberFormat="1" applyFill="1" applyBorder="1">
      <alignment vertical="center"/>
    </xf>
    <xf numFmtId="176" fontId="0" fillId="4" borderId="5" xfId="0" applyNumberFormat="1" applyFill="1" applyBorder="1">
      <alignment vertical="center"/>
    </xf>
    <xf numFmtId="176" fontId="0" fillId="4" borderId="5" xfId="0" applyNumberFormat="1" applyFill="1" applyBorder="1" applyAlignment="1">
      <alignment horizontal="left" vertical="center"/>
    </xf>
    <xf numFmtId="0" fontId="0" fillId="5" borderId="0" xfId="0" applyFill="1" applyBorder="1">
      <alignment vertical="center"/>
    </xf>
    <xf numFmtId="0" fontId="0" fillId="5" borderId="0" xfId="0" applyFill="1">
      <alignment vertical="center"/>
    </xf>
    <xf numFmtId="176" fontId="32" fillId="0" borderId="0" xfId="0" applyNumberFormat="1" applyFont="1" applyAlignment="1">
      <alignment vertical="center"/>
    </xf>
    <xf numFmtId="0" fontId="24" fillId="0" borderId="0" xfId="0" applyFont="1">
      <alignment vertical="center"/>
    </xf>
    <xf numFmtId="0" fontId="34" fillId="0" borderId="0" xfId="0" applyFont="1">
      <alignment vertical="center"/>
    </xf>
    <xf numFmtId="0" fontId="34" fillId="0" borderId="0" xfId="0" applyFont="1" applyFill="1">
      <alignment vertical="center"/>
    </xf>
    <xf numFmtId="0" fontId="0" fillId="0" borderId="0" xfId="0" applyAlignment="1">
      <alignment horizontal="right" vertical="center" wrapText="1"/>
    </xf>
    <xf numFmtId="176"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176" fontId="10" fillId="0" borderId="11" xfId="0" applyNumberFormat="1" applyFont="1" applyBorder="1" applyAlignment="1">
      <alignment horizontal="center" vertical="center" wrapText="1"/>
    </xf>
    <xf numFmtId="178" fontId="10" fillId="0" borderId="11" xfId="0" applyNumberFormat="1" applyFont="1" applyBorder="1" applyAlignment="1">
      <alignment horizontal="center" vertical="center" wrapText="1"/>
    </xf>
    <xf numFmtId="177" fontId="10" fillId="0" borderId="11" xfId="0" applyNumberFormat="1" applyFont="1" applyBorder="1" applyAlignment="1">
      <alignment horizontal="center" vertical="center" wrapText="1"/>
    </xf>
    <xf numFmtId="176" fontId="10" fillId="0" borderId="6" xfId="0" applyNumberFormat="1" applyFont="1" applyBorder="1" applyAlignment="1">
      <alignment horizontal="center" vertical="center" wrapText="1"/>
    </xf>
    <xf numFmtId="178" fontId="10" fillId="0" borderId="6" xfId="0" applyNumberFormat="1" applyFont="1" applyBorder="1" applyAlignment="1">
      <alignment horizontal="center" vertical="center" wrapText="1"/>
    </xf>
    <xf numFmtId="177" fontId="10" fillId="0" borderId="6" xfId="0" applyNumberFormat="1" applyFont="1" applyBorder="1" applyAlignment="1">
      <alignment horizontal="center" vertical="center" wrapText="1"/>
    </xf>
    <xf numFmtId="177" fontId="10" fillId="0" borderId="6" xfId="0" applyNumberFormat="1" applyFont="1" applyFill="1" applyBorder="1" applyAlignment="1">
      <alignment horizontal="center" vertical="center" wrapText="1"/>
    </xf>
    <xf numFmtId="176" fontId="10" fillId="0" borderId="8" xfId="0" applyNumberFormat="1" applyFont="1" applyBorder="1" applyAlignment="1">
      <alignment horizontal="center" vertical="center" wrapText="1"/>
    </xf>
    <xf numFmtId="178" fontId="10" fillId="0" borderId="8" xfId="0" applyNumberFormat="1" applyFont="1" applyBorder="1" applyAlignment="1">
      <alignment horizontal="center" vertical="center" wrapText="1"/>
    </xf>
    <xf numFmtId="177" fontId="10" fillId="0" borderId="8" xfId="0" applyNumberFormat="1" applyFont="1" applyBorder="1" applyAlignment="1">
      <alignment horizontal="center" vertical="center" wrapText="1"/>
    </xf>
    <xf numFmtId="0" fontId="10" fillId="0" borderId="12" xfId="0" applyFont="1" applyBorder="1" applyAlignment="1">
      <alignment horizontal="center" vertical="center"/>
    </xf>
    <xf numFmtId="176" fontId="10" fillId="0" borderId="13" xfId="0" applyNumberFormat="1" applyFont="1" applyBorder="1" applyAlignment="1">
      <alignment horizontal="center" vertical="center" wrapText="1"/>
    </xf>
    <xf numFmtId="177" fontId="10" fillId="0" borderId="13" xfId="0" applyNumberFormat="1" applyFont="1" applyBorder="1" applyAlignment="1">
      <alignment horizontal="center" vertical="center" wrapText="1"/>
    </xf>
    <xf numFmtId="177" fontId="10" fillId="0" borderId="13" xfId="0" applyNumberFormat="1" applyFont="1" applyFill="1" applyBorder="1" applyAlignment="1">
      <alignment horizontal="center" vertical="center" wrapText="1"/>
    </xf>
    <xf numFmtId="0" fontId="12" fillId="3"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179" fontId="10" fillId="0" borderId="1" xfId="3" applyNumberFormat="1" applyFont="1" applyBorder="1" applyAlignment="1">
      <alignment horizontal="center" vertical="center"/>
    </xf>
    <xf numFmtId="0" fontId="10" fillId="0" borderId="1" xfId="0" applyFont="1" applyBorder="1" applyAlignment="1">
      <alignment horizontal="center" vertical="center"/>
    </xf>
    <xf numFmtId="177" fontId="10" fillId="0" borderId="1" xfId="0" applyNumberFormat="1" applyFont="1" applyBorder="1" applyAlignment="1">
      <alignment vertical="center" wrapText="1"/>
    </xf>
    <xf numFmtId="0" fontId="10" fillId="0" borderId="1" xfId="0" applyFont="1" applyFill="1" applyBorder="1" applyAlignment="1">
      <alignment horizontal="center" vertical="center"/>
    </xf>
    <xf numFmtId="0" fontId="38" fillId="0" borderId="1" xfId="0" applyFont="1" applyBorder="1" applyAlignment="1">
      <alignment vertical="center" wrapText="1"/>
    </xf>
    <xf numFmtId="0" fontId="10" fillId="0" borderId="14" xfId="0" applyFont="1" applyBorder="1">
      <alignment vertical="center"/>
    </xf>
    <xf numFmtId="176" fontId="10" fillId="0" borderId="14" xfId="0" applyNumberFormat="1" applyFont="1" applyBorder="1">
      <alignment vertical="center"/>
    </xf>
    <xf numFmtId="0" fontId="24" fillId="0" borderId="1" xfId="0" applyFont="1" applyBorder="1" applyAlignment="1">
      <alignment vertical="center" wrapText="1"/>
    </xf>
    <xf numFmtId="0" fontId="0" fillId="0" borderId="1" xfId="0" applyFont="1" applyFill="1" applyBorder="1">
      <alignment vertical="center"/>
    </xf>
    <xf numFmtId="0" fontId="10" fillId="0" borderId="1" xfId="0" applyFont="1" applyBorder="1" applyAlignment="1">
      <alignment horizontal="center" vertical="center"/>
    </xf>
    <xf numFmtId="177" fontId="2" fillId="0" borderId="1" xfId="0" applyNumberFormat="1" applyFont="1" applyBorder="1" applyAlignment="1">
      <alignment horizontal="center" vertical="center"/>
    </xf>
    <xf numFmtId="177" fontId="5" fillId="0" borderId="1" xfId="0" applyNumberFormat="1" applyFont="1" applyBorder="1" applyAlignment="1">
      <alignment horizontal="right" vertical="center"/>
    </xf>
    <xf numFmtId="0" fontId="40" fillId="0" borderId="1" xfId="0" applyFont="1" applyBorder="1" applyAlignment="1">
      <alignment horizontal="left" vertical="center" wrapText="1"/>
    </xf>
    <xf numFmtId="0" fontId="4" fillId="0" borderId="1" xfId="2" applyFont="1" applyBorder="1" applyAlignment="1">
      <alignment vertical="center" wrapText="1"/>
    </xf>
    <xf numFmtId="0" fontId="5" fillId="0" borderId="1" xfId="0" applyFont="1" applyBorder="1" applyAlignment="1">
      <alignment horizontal="center" vertical="center"/>
    </xf>
    <xf numFmtId="0" fontId="34" fillId="0" borderId="1" xfId="0" applyFont="1" applyBorder="1" applyAlignment="1">
      <alignment vertical="center" wrapText="1"/>
    </xf>
    <xf numFmtId="0" fontId="4" fillId="0" borderId="1" xfId="0" applyFont="1" applyBorder="1">
      <alignment vertical="center"/>
    </xf>
    <xf numFmtId="179" fontId="0" fillId="0" borderId="0" xfId="3" applyNumberFormat="1" applyFont="1">
      <alignment vertical="center"/>
    </xf>
    <xf numFmtId="176" fontId="24" fillId="0" borderId="1" xfId="0" applyNumberFormat="1" applyFont="1" applyBorder="1" applyAlignment="1">
      <alignment vertical="center" wrapText="1"/>
    </xf>
    <xf numFmtId="0" fontId="0" fillId="0" borderId="0" xfId="0">
      <alignment vertical="center"/>
    </xf>
    <xf numFmtId="0" fontId="0" fillId="0" borderId="1" xfId="0" applyBorder="1">
      <alignment vertical="center"/>
    </xf>
    <xf numFmtId="176" fontId="0" fillId="0" borderId="0" xfId="0" applyNumberFormat="1" applyAlignment="1">
      <alignment horizontal="center" vertical="center"/>
    </xf>
    <xf numFmtId="0" fontId="34" fillId="0" borderId="1" xfId="0" applyFont="1" applyBorder="1" applyAlignment="1">
      <alignment vertical="center" wrapText="1"/>
    </xf>
    <xf numFmtId="177" fontId="24" fillId="0" borderId="1" xfId="0" applyNumberFormat="1" applyFont="1" applyBorder="1">
      <alignment vertical="center"/>
    </xf>
    <xf numFmtId="0" fontId="24" fillId="0" borderId="1" xfId="0" applyFont="1" applyBorder="1">
      <alignment vertical="center"/>
    </xf>
    <xf numFmtId="176" fontId="24" fillId="0" borderId="1" xfId="0" applyNumberFormat="1" applyFont="1" applyBorder="1">
      <alignment vertical="center"/>
    </xf>
    <xf numFmtId="176" fontId="2" fillId="0" borderId="0" xfId="0" applyNumberFormat="1" applyFont="1" applyAlignment="1">
      <alignment vertical="center" wrapText="1"/>
    </xf>
    <xf numFmtId="0" fontId="11" fillId="0" borderId="0" xfId="0" applyFont="1" applyAlignment="1">
      <alignment horizontal="center" vertical="center"/>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7" fontId="0" fillId="0" borderId="7" xfId="0" applyNumberFormat="1" applyBorder="1" applyAlignment="1">
      <alignment horizontal="center" vertical="center" wrapText="1"/>
    </xf>
    <xf numFmtId="177" fontId="0" fillId="0" borderId="8" xfId="0" applyNumberFormat="1" applyBorder="1" applyAlignment="1">
      <alignment horizontal="center" vertical="center" wrapText="1"/>
    </xf>
    <xf numFmtId="176" fontId="0" fillId="0" borderId="7" xfId="0" applyNumberFormat="1" applyBorder="1" applyAlignment="1">
      <alignment horizontal="center" vertical="center" wrapText="1"/>
    </xf>
    <xf numFmtId="176" fontId="0" fillId="0" borderId="8" xfId="0" applyNumberFormat="1" applyBorder="1" applyAlignment="1">
      <alignment horizontal="center" vertical="center" wrapText="1"/>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8" fillId="0" borderId="0" xfId="0" applyFont="1" applyFill="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16" xfId="0" applyBorder="1" applyAlignment="1">
      <alignment horizontal="center" vertical="center" wrapText="1"/>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77" fontId="0" fillId="0" borderId="16" xfId="0" applyNumberFormat="1" applyBorder="1" applyAlignment="1">
      <alignment horizontal="center" vertical="center" wrapText="1"/>
    </xf>
    <xf numFmtId="177" fontId="0" fillId="0" borderId="17" xfId="0" applyNumberFormat="1" applyBorder="1" applyAlignment="1">
      <alignment horizontal="center" vertical="center" wrapText="1"/>
    </xf>
    <xf numFmtId="0" fontId="0" fillId="0" borderId="16" xfId="0" applyBorder="1" applyAlignment="1">
      <alignment horizontal="center" vertical="center" textRotation="255"/>
    </xf>
    <xf numFmtId="0" fontId="0" fillId="0" borderId="22" xfId="0" applyBorder="1" applyAlignment="1">
      <alignment horizontal="center" vertical="center" textRotation="255"/>
    </xf>
    <xf numFmtId="0" fontId="0" fillId="0" borderId="17" xfId="0" applyBorder="1" applyAlignment="1">
      <alignment horizontal="center" vertical="center" textRotation="255"/>
    </xf>
    <xf numFmtId="177" fontId="0" fillId="4" borderId="16" xfId="0" applyNumberFormat="1" applyFill="1" applyBorder="1" applyAlignment="1">
      <alignment horizontal="center" vertical="center" wrapText="1"/>
    </xf>
    <xf numFmtId="177" fontId="0" fillId="4" borderId="17" xfId="0" applyNumberFormat="1" applyFill="1" applyBorder="1" applyAlignment="1">
      <alignment horizontal="center" vertical="center"/>
    </xf>
    <xf numFmtId="0" fontId="8" fillId="0" borderId="0" xfId="0" applyFont="1" applyAlignment="1">
      <alignment horizontal="center" vertical="center"/>
    </xf>
    <xf numFmtId="0" fontId="10" fillId="0" borderId="1" xfId="0" applyFont="1" applyBorder="1" applyAlignment="1">
      <alignment horizontal="center" vertical="center"/>
    </xf>
    <xf numFmtId="176" fontId="10" fillId="0" borderId="1" xfId="0" applyNumberFormat="1" applyFont="1" applyBorder="1" applyAlignment="1">
      <alignment horizontal="center" vertical="center"/>
    </xf>
    <xf numFmtId="177" fontId="10" fillId="0" borderId="16" xfId="0" applyNumberFormat="1" applyFont="1" applyBorder="1" applyAlignment="1">
      <alignment horizontal="center" vertical="center" wrapText="1"/>
    </xf>
    <xf numFmtId="177" fontId="10" fillId="0" borderId="17"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1" fillId="0" borderId="0" xfId="0" applyFont="1" applyAlignment="1">
      <alignment vertical="center" wrapText="1"/>
    </xf>
    <xf numFmtId="176" fontId="18" fillId="0" borderId="5" xfId="0" applyNumberFormat="1"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wrapText="1"/>
    </xf>
    <xf numFmtId="176" fontId="0" fillId="0" borderId="1" xfId="0" applyNumberFormat="1" applyBorder="1" applyAlignment="1">
      <alignment horizontal="center" vertical="center"/>
    </xf>
    <xf numFmtId="176" fontId="9" fillId="4" borderId="3" xfId="0" applyNumberFormat="1" applyFont="1" applyFill="1" applyBorder="1" applyAlignment="1">
      <alignment vertical="center" wrapText="1"/>
    </xf>
    <xf numFmtId="176" fontId="9" fillId="4" borderId="20" xfId="0" applyNumberFormat="1" applyFont="1" applyFill="1" applyBorder="1" applyAlignment="1">
      <alignment vertical="center" wrapText="1"/>
    </xf>
    <xf numFmtId="176" fontId="9" fillId="4" borderId="5" xfId="0" applyNumberFormat="1" applyFont="1" applyFill="1" applyBorder="1" applyAlignment="1">
      <alignment vertical="center" wrapText="1"/>
    </xf>
    <xf numFmtId="176" fontId="9" fillId="4" borderId="21" xfId="0" applyNumberFormat="1" applyFont="1" applyFill="1" applyBorder="1" applyAlignment="1">
      <alignment vertical="center" wrapText="1"/>
    </xf>
    <xf numFmtId="177" fontId="0" fillId="0" borderId="16" xfId="0" applyNumberFormat="1" applyBorder="1" applyAlignment="1">
      <alignment horizontal="center" vertical="center"/>
    </xf>
    <xf numFmtId="177" fontId="0" fillId="0" borderId="17"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17" xfId="0" applyNumberForma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176" fontId="0" fillId="0" borderId="18" xfId="0" applyNumberFormat="1" applyFont="1" applyBorder="1" applyAlignment="1">
      <alignment horizontal="center" vertical="center"/>
    </xf>
    <xf numFmtId="176" fontId="0" fillId="0" borderId="6" xfId="0" applyNumberFormat="1" applyFont="1" applyBorder="1" applyAlignment="1">
      <alignment horizontal="center" vertical="center"/>
    </xf>
    <xf numFmtId="176" fontId="0" fillId="0" borderId="19" xfId="0" applyNumberFormat="1" applyFont="1" applyBorder="1" applyAlignment="1">
      <alignment horizontal="center" vertical="center"/>
    </xf>
    <xf numFmtId="176" fontId="0" fillId="0" borderId="18" xfId="0" applyNumberFormat="1" applyBorder="1" applyAlignment="1">
      <alignment horizontal="center" vertical="center"/>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0" fontId="17" fillId="0" borderId="0" xfId="0" applyFont="1" applyAlignment="1">
      <alignment horizontal="center" vertical="center"/>
    </xf>
  </cellXfs>
  <cellStyles count="20">
    <cellStyle name="一般" xfId="0" builtinId="0"/>
    <cellStyle name="一般 10" xfId="12" xr:uid="{EEDFBDF7-C967-4D1F-A4AF-F0950FB37429}"/>
    <cellStyle name="一般 11" xfId="13" xr:uid="{6A6665DA-B038-445D-B7B6-950FCC5F812C}"/>
    <cellStyle name="一般 12" xfId="14" xr:uid="{43320B5D-217D-4B5B-AEEF-060DC7C67672}"/>
    <cellStyle name="一般 13" xfId="15" xr:uid="{A2E9609B-A720-40F8-BE91-96F6BB810183}"/>
    <cellStyle name="一般 14" xfId="16" xr:uid="{4F4EA7C8-3663-4667-BB51-9B44054A88F6}"/>
    <cellStyle name="一般 15" xfId="17" xr:uid="{E1B443A5-23C5-4E6A-BB41-954BB84003A5}"/>
    <cellStyle name="一般 16" xfId="18" xr:uid="{DF967EE6-3B2F-4520-B1F4-BD045A93EC3C}"/>
    <cellStyle name="一般 17" xfId="19" xr:uid="{C3F56468-F60E-4F94-BA22-4C321FC25BAA}"/>
    <cellStyle name="一般 2" xfId="2" xr:uid="{00000000-0005-0000-0000-000001000000}"/>
    <cellStyle name="一般 2 2" xfId="4" xr:uid="{2CE8488D-FA69-4E6E-9072-4F4422541938}"/>
    <cellStyle name="一般 3" xfId="5" xr:uid="{4023B196-8CCC-4E08-B9FD-585033424E0D}"/>
    <cellStyle name="一般 4" xfId="6" xr:uid="{A937FA69-CAAC-4ED9-B07D-6D25F4BF6CB4}"/>
    <cellStyle name="一般 5" xfId="7" xr:uid="{85C8A9DC-71EF-49E8-AEA0-FB77CB1174D0}"/>
    <cellStyle name="一般 6" xfId="8" xr:uid="{A0FF91B1-7585-40F4-B858-A0806887405D}"/>
    <cellStyle name="一般 7" xfId="9" xr:uid="{3C4BB211-260B-4104-BE09-1132376E56F0}"/>
    <cellStyle name="一般 8" xfId="10" xr:uid="{8EA81FF4-F82E-45B7-B546-D6D2FE4C1EB8}"/>
    <cellStyle name="一般 9" xfId="11" xr:uid="{D2E2A38C-A3A9-401F-97A2-AC65973DE506}"/>
    <cellStyle name="千分位" xfId="3" builtinId="3"/>
    <cellStyle name="好_106年經常門分配擬定版"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172528</xdr:rowOff>
    </xdr:from>
    <xdr:to>
      <xdr:col>0</xdr:col>
      <xdr:colOff>491706</xdr:colOff>
      <xdr:row>3</xdr:row>
      <xdr:rowOff>0</xdr:rowOff>
    </xdr:to>
    <xdr:sp macro="" textlink="">
      <xdr:nvSpPr>
        <xdr:cNvPr id="1025" name="Text Box 1">
          <a:extLst>
            <a:ext uri="{FF2B5EF4-FFF2-40B4-BE49-F238E27FC236}">
              <a16:creationId xmlns:a16="http://schemas.microsoft.com/office/drawing/2014/main" id="{00000000-0008-0000-0700-000001040000}"/>
            </a:ext>
          </a:extLst>
        </xdr:cNvPr>
        <xdr:cNvSpPr txBox="1">
          <a:spLocks noChangeArrowheads="1"/>
        </xdr:cNvSpPr>
      </xdr:nvSpPr>
      <xdr:spPr bwMode="auto">
        <a:xfrm>
          <a:off x="0" y="905774"/>
          <a:ext cx="491706" cy="293298"/>
        </a:xfrm>
        <a:prstGeom prst="rect">
          <a:avLst/>
        </a:prstGeom>
        <a:noFill/>
        <a:ln w="9525">
          <a:noFill/>
          <a:miter lim="800000"/>
          <a:headEnd/>
          <a:tailEnd/>
        </a:ln>
      </xdr:spPr>
      <xdr:txBody>
        <a:bodyPr vertOverflow="clip" wrap="square" lIns="36576" tIns="32004" rIns="0" bIns="0" anchor="t" upright="1"/>
        <a:lstStyle/>
        <a:p>
          <a:pPr algn="l" rtl="1">
            <a:defRPr sz="1000"/>
          </a:pPr>
          <a:r>
            <a:rPr lang="zh-TW" altLang="en-US" sz="1200" b="0" i="0" strike="noStrike">
              <a:solidFill>
                <a:srgbClr val="000000"/>
              </a:solidFill>
              <a:latin typeface="標楷體"/>
              <a:ea typeface="標楷體"/>
            </a:rPr>
            <a:t>單位</a:t>
          </a:r>
        </a:p>
      </xdr:txBody>
    </xdr:sp>
    <xdr:clientData/>
  </xdr:twoCellAnchor>
  <xdr:twoCellAnchor>
    <xdr:from>
      <xdr:col>0</xdr:col>
      <xdr:colOff>676694</xdr:colOff>
      <xdr:row>2</xdr:row>
      <xdr:rowOff>30432</xdr:rowOff>
    </xdr:from>
    <xdr:to>
      <xdr:col>1</xdr:col>
      <xdr:colOff>288506</xdr:colOff>
      <xdr:row>2</xdr:row>
      <xdr:rowOff>392742</xdr:rowOff>
    </xdr:to>
    <xdr:sp macro="" textlink="">
      <xdr:nvSpPr>
        <xdr:cNvPr id="1026" name="Text Box 2">
          <a:extLst>
            <a:ext uri="{FF2B5EF4-FFF2-40B4-BE49-F238E27FC236}">
              <a16:creationId xmlns:a16="http://schemas.microsoft.com/office/drawing/2014/main" id="{00000000-0008-0000-0700-000002040000}"/>
            </a:ext>
          </a:extLst>
        </xdr:cNvPr>
        <xdr:cNvSpPr txBox="1">
          <a:spLocks noChangeArrowheads="1"/>
        </xdr:cNvSpPr>
      </xdr:nvSpPr>
      <xdr:spPr bwMode="auto">
        <a:xfrm>
          <a:off x="676694" y="767032"/>
          <a:ext cx="767512" cy="362310"/>
        </a:xfrm>
        <a:prstGeom prst="rect">
          <a:avLst/>
        </a:prstGeom>
        <a:noFill/>
        <a:ln w="9525">
          <a:noFill/>
          <a:miter lim="800000"/>
          <a:headEnd/>
          <a:tailEnd/>
        </a:ln>
      </xdr:spPr>
      <xdr:txBody>
        <a:bodyPr vertOverflow="clip" wrap="square" lIns="36576" tIns="32004" rIns="0" bIns="0" anchor="t" upright="1"/>
        <a:lstStyle/>
        <a:p>
          <a:pPr algn="l" rtl="1">
            <a:defRPr sz="1000"/>
          </a:pPr>
          <a:r>
            <a:rPr lang="zh-TW" altLang="en-US" sz="1200" b="0" i="0" strike="noStrike">
              <a:solidFill>
                <a:srgbClr val="000000"/>
              </a:solidFill>
              <a:latin typeface="標楷體"/>
              <a:ea typeface="標楷體"/>
            </a:rPr>
            <a:t>參數</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330;&#28246;&#39640;&#20013;-&#38515;&#28113;&#33459;1130603&#36215;/&#38928;&#31639;&#20998;&#37197;/115&#24180;/115&#24180;&#24230;&#38928;&#31639;&#20998;&#37197;&#35519;&#26597;/115&#24180;&#24230;&#29151;&#36939;&#31649;&#29702;&#36027;&#35519;&#26597;(&#24409;&#323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總明細表"/>
      <sheetName val="校長室"/>
      <sheetName val="教務處"/>
      <sheetName val="學務處"/>
      <sheetName val="總務處"/>
      <sheetName val="實習處"/>
      <sheetName val="圖書館"/>
      <sheetName val="輔導室"/>
      <sheetName val="人事室"/>
    </sheetNames>
    <sheetDataSet>
      <sheetData sheetId="0">
        <row r="6">
          <cell r="F6">
            <v>0</v>
          </cell>
          <cell r="G6" t="str">
            <v>辦理資安研習相關費用。</v>
          </cell>
        </row>
        <row r="7">
          <cell r="F7">
            <v>25000</v>
          </cell>
        </row>
      </sheetData>
      <sheetData sheetId="1" refreshError="1"/>
      <sheetData sheetId="2">
        <row r="6">
          <cell r="F6">
            <v>200000</v>
          </cell>
        </row>
        <row r="7">
          <cell r="F7">
            <v>250000</v>
          </cell>
        </row>
        <row r="8">
          <cell r="F8">
            <v>100000</v>
          </cell>
        </row>
        <row r="9">
          <cell r="F9">
            <v>50000</v>
          </cell>
        </row>
        <row r="10">
          <cell r="F10">
            <v>50000</v>
          </cell>
        </row>
        <row r="11">
          <cell r="F11">
            <v>66000</v>
          </cell>
        </row>
      </sheetData>
      <sheetData sheetId="3">
        <row r="6">
          <cell r="F6">
            <v>120000</v>
          </cell>
        </row>
        <row r="7">
          <cell r="F7">
            <v>41000</v>
          </cell>
        </row>
        <row r="8">
          <cell r="F8">
            <v>14000</v>
          </cell>
        </row>
        <row r="9">
          <cell r="F9">
            <v>110000</v>
          </cell>
        </row>
        <row r="10">
          <cell r="F10">
            <v>100000</v>
          </cell>
        </row>
        <row r="11">
          <cell r="F11">
            <v>110000</v>
          </cell>
        </row>
        <row r="12">
          <cell r="F12">
            <v>30000</v>
          </cell>
        </row>
        <row r="13">
          <cell r="F13">
            <v>50000</v>
          </cell>
        </row>
        <row r="14">
          <cell r="F14">
            <v>50000</v>
          </cell>
        </row>
        <row r="15">
          <cell r="F15">
            <v>80000</v>
          </cell>
        </row>
        <row r="16">
          <cell r="F16">
            <v>100000</v>
          </cell>
        </row>
        <row r="17">
          <cell r="F17">
            <v>80000</v>
          </cell>
        </row>
        <row r="18">
          <cell r="F18">
            <v>70000</v>
          </cell>
        </row>
        <row r="19">
          <cell r="F19">
            <v>100000</v>
          </cell>
        </row>
        <row r="20">
          <cell r="F20">
            <v>50000</v>
          </cell>
        </row>
        <row r="21">
          <cell r="F21">
            <v>0</v>
          </cell>
        </row>
        <row r="22">
          <cell r="F22">
            <v>100000</v>
          </cell>
        </row>
      </sheetData>
      <sheetData sheetId="4">
        <row r="6">
          <cell r="F6">
            <v>300000</v>
          </cell>
        </row>
        <row r="7">
          <cell r="F7">
            <v>2600000</v>
          </cell>
        </row>
        <row r="8">
          <cell r="F8">
            <v>200000</v>
          </cell>
        </row>
        <row r="9">
          <cell r="F9">
            <v>50000</v>
          </cell>
        </row>
        <row r="10">
          <cell r="F10">
            <v>20000</v>
          </cell>
        </row>
        <row r="11">
          <cell r="F11">
            <v>3000000</v>
          </cell>
        </row>
        <row r="12">
          <cell r="F12">
            <v>300000</v>
          </cell>
        </row>
        <row r="13">
          <cell r="F13">
            <v>50000</v>
          </cell>
        </row>
        <row r="14">
          <cell r="F14">
            <v>450000</v>
          </cell>
        </row>
        <row r="15">
          <cell r="F15">
            <v>310000</v>
          </cell>
        </row>
        <row r="16">
          <cell r="F16">
            <v>148000</v>
          </cell>
        </row>
        <row r="17">
          <cell r="F17">
            <v>2200000</v>
          </cell>
        </row>
        <row r="18">
          <cell r="F18">
            <v>31000</v>
          </cell>
        </row>
        <row r="19">
          <cell r="F19">
            <v>50000</v>
          </cell>
        </row>
        <row r="20">
          <cell r="F20">
            <v>0</v>
          </cell>
        </row>
        <row r="21">
          <cell r="F21">
            <v>30000</v>
          </cell>
        </row>
        <row r="22">
          <cell r="F22">
            <v>25000</v>
          </cell>
        </row>
        <row r="23">
          <cell r="F23">
            <v>50000</v>
          </cell>
        </row>
        <row r="24">
          <cell r="F24">
            <v>600000</v>
          </cell>
        </row>
      </sheetData>
      <sheetData sheetId="5">
        <row r="6">
          <cell r="F6">
            <v>62000</v>
          </cell>
        </row>
        <row r="7">
          <cell r="F7">
            <v>138000</v>
          </cell>
        </row>
        <row r="8">
          <cell r="F8">
            <v>213000</v>
          </cell>
        </row>
        <row r="9">
          <cell r="F9">
            <v>20000</v>
          </cell>
        </row>
        <row r="10">
          <cell r="F10">
            <v>30000</v>
          </cell>
        </row>
      </sheetData>
      <sheetData sheetId="6">
        <row r="6">
          <cell r="F6">
            <v>8000</v>
          </cell>
        </row>
      </sheetData>
      <sheetData sheetId="7">
        <row r="6">
          <cell r="F6">
            <v>74000</v>
          </cell>
        </row>
        <row r="7">
          <cell r="F7">
            <v>20000</v>
          </cell>
        </row>
        <row r="8">
          <cell r="F8">
            <v>50000</v>
          </cell>
        </row>
      </sheetData>
      <sheetData sheetId="8">
        <row r="6">
          <cell r="F6">
            <v>8000</v>
          </cell>
        </row>
        <row r="7">
          <cell r="F7">
            <v>200000</v>
          </cell>
        </row>
        <row r="8">
          <cell r="F8">
            <v>2000</v>
          </cell>
        </row>
        <row r="9">
          <cell r="F9">
            <v>30000</v>
          </cell>
        </row>
        <row r="10">
          <cell r="F10">
            <v>150000</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105"/>
  <sheetViews>
    <sheetView zoomScale="90" zoomScaleNormal="90" workbookViewId="0">
      <pane xSplit="1" ySplit="4" topLeftCell="B5" activePane="bottomRight" state="frozen"/>
      <selection pane="topRight" activeCell="B1" sqref="B1"/>
      <selection pane="bottomLeft" activeCell="A5" sqref="A5"/>
      <selection pane="bottomRight" activeCell="G14" sqref="G14:L14"/>
    </sheetView>
  </sheetViews>
  <sheetFormatPr defaultRowHeight="16.5" x14ac:dyDescent="0.25"/>
  <cols>
    <col min="1" max="1" width="36.625" customWidth="1"/>
    <col min="2" max="2" width="13.625" style="120" customWidth="1"/>
    <col min="3" max="5" width="13.625" style="1" customWidth="1"/>
    <col min="6" max="6" width="13.375" style="1" customWidth="1"/>
    <col min="7" max="7" width="9" style="25"/>
    <col min="8" max="8" width="13.375" customWidth="1"/>
    <col min="9" max="9" width="11.25" bestFit="1" customWidth="1"/>
    <col min="12" max="12" width="20.25" customWidth="1"/>
  </cols>
  <sheetData>
    <row r="1" spans="1:12" ht="25.5" x14ac:dyDescent="0.25">
      <c r="A1" s="289" t="s">
        <v>389</v>
      </c>
      <c r="B1" s="289"/>
      <c r="C1" s="289"/>
      <c r="D1" s="289"/>
      <c r="E1" s="289"/>
      <c r="F1" s="289"/>
    </row>
    <row r="2" spans="1:12" ht="16.5" customHeight="1" thickBot="1" x14ac:dyDescent="0.3">
      <c r="A2" s="3"/>
      <c r="B2" s="115"/>
      <c r="C2" s="3"/>
      <c r="D2" s="161"/>
      <c r="E2" s="3"/>
      <c r="F2" s="48" t="s">
        <v>62</v>
      </c>
    </row>
    <row r="3" spans="1:12" ht="22.15" customHeight="1" x14ac:dyDescent="0.25">
      <c r="A3" s="291" t="s">
        <v>118</v>
      </c>
      <c r="B3" s="293" t="s">
        <v>390</v>
      </c>
      <c r="C3" s="295" t="s">
        <v>391</v>
      </c>
      <c r="D3" s="295"/>
      <c r="E3" s="295" t="s">
        <v>415</v>
      </c>
      <c r="F3" s="297" t="s">
        <v>169</v>
      </c>
      <c r="G3" s="195"/>
      <c r="H3" s="38"/>
    </row>
    <row r="4" spans="1:12" ht="22.15" customHeight="1" thickBot="1" x14ac:dyDescent="0.3">
      <c r="A4" s="292"/>
      <c r="B4" s="294"/>
      <c r="C4" s="75" t="s">
        <v>176</v>
      </c>
      <c r="D4" s="221" t="s">
        <v>414</v>
      </c>
      <c r="E4" s="296"/>
      <c r="F4" s="298"/>
      <c r="G4" s="195"/>
      <c r="H4" s="38"/>
    </row>
    <row r="5" spans="1:12" ht="25.15" customHeight="1" x14ac:dyDescent="0.25">
      <c r="A5" s="166" t="s">
        <v>87</v>
      </c>
      <c r="B5" s="167">
        <f>SUM(B6:B8)</f>
        <v>221141150</v>
      </c>
      <c r="C5" s="167">
        <f>SUM(C6:C8)</f>
        <v>226345000</v>
      </c>
      <c r="D5" s="167">
        <f t="shared" ref="D5" si="0">SUM(D6:D8)</f>
        <v>221568058</v>
      </c>
      <c r="E5" s="167">
        <f>SUM(E6:E8)</f>
        <v>234499000</v>
      </c>
      <c r="F5" s="167">
        <f>SUM(F6:F8)</f>
        <v>8154000</v>
      </c>
      <c r="G5" s="219"/>
    </row>
    <row r="6" spans="1:12" s="61" customFormat="1" ht="25.15" customHeight="1" x14ac:dyDescent="0.25">
      <c r="A6" s="113" t="s">
        <v>85</v>
      </c>
      <c r="B6" s="58">
        <v>217717040</v>
      </c>
      <c r="C6" s="58">
        <v>222193000</v>
      </c>
      <c r="D6" s="58">
        <v>217123000</v>
      </c>
      <c r="E6" s="58">
        <v>231265000</v>
      </c>
      <c r="F6" s="58">
        <f>E6-C6</f>
        <v>9072000</v>
      </c>
      <c r="G6" s="216" t="s">
        <v>125</v>
      </c>
    </row>
    <row r="7" spans="1:12" s="61" customFormat="1" ht="25.15" customHeight="1" x14ac:dyDescent="0.25">
      <c r="A7" s="113" t="s">
        <v>86</v>
      </c>
      <c r="B7" s="58">
        <v>5311110</v>
      </c>
      <c r="C7" s="58">
        <v>5302000</v>
      </c>
      <c r="D7" s="58">
        <v>5595058</v>
      </c>
      <c r="E7" s="58">
        <v>5269000</v>
      </c>
      <c r="F7" s="58">
        <f>E7-C7</f>
        <v>-33000</v>
      </c>
      <c r="G7" s="216" t="s">
        <v>420</v>
      </c>
    </row>
    <row r="8" spans="1:12" s="61" customFormat="1" ht="25.15" customHeight="1" x14ac:dyDescent="0.25">
      <c r="A8" s="34" t="s">
        <v>277</v>
      </c>
      <c r="B8" s="58">
        <v>-1887000</v>
      </c>
      <c r="C8" s="58">
        <v>-1150000</v>
      </c>
      <c r="D8" s="58">
        <v>-1150000</v>
      </c>
      <c r="E8" s="58">
        <f>-(移列及競爭補助!E10)</f>
        <v>-2035000</v>
      </c>
      <c r="F8" s="58">
        <f>E8-C8</f>
        <v>-885000</v>
      </c>
      <c r="G8" s="216" t="s">
        <v>282</v>
      </c>
    </row>
    <row r="9" spans="1:12" ht="25.15" customHeight="1" x14ac:dyDescent="0.25">
      <c r="A9" s="110" t="s">
        <v>261</v>
      </c>
      <c r="B9" s="35">
        <f>SUM(B10,B15,B17,B18)</f>
        <v>206140236</v>
      </c>
      <c r="C9" s="35">
        <f>SUM(C10,C15,C17,C18)</f>
        <v>220345000</v>
      </c>
      <c r="D9" s="35">
        <f>SUM(D10,D15,D17,D18)</f>
        <v>202292333</v>
      </c>
      <c r="E9" s="35">
        <f>SUM(E10,E15,E17,E18)</f>
        <v>220649000</v>
      </c>
      <c r="F9" s="35">
        <f>SUM(F10,F15,F17,F18)</f>
        <v>304000</v>
      </c>
      <c r="G9" s="216"/>
    </row>
    <row r="10" spans="1:12" ht="25.15" customHeight="1" x14ac:dyDescent="0.25">
      <c r="A10" s="34" t="s">
        <v>257</v>
      </c>
      <c r="B10" s="36">
        <f>SUM(B11:B14)</f>
        <v>205359813</v>
      </c>
      <c r="C10" s="36">
        <f t="shared" ref="C10" si="1">SUM(C11:C14)</f>
        <v>219368000</v>
      </c>
      <c r="D10" s="36">
        <f t="shared" ref="D10" si="2">SUM(D11:D14)</f>
        <v>201702477</v>
      </c>
      <c r="E10" s="36">
        <f t="shared" ref="E10:F10" si="3">SUM(E11:E14)</f>
        <v>219681000</v>
      </c>
      <c r="F10" s="36">
        <f t="shared" si="3"/>
        <v>313000</v>
      </c>
      <c r="G10" s="216"/>
    </row>
    <row r="11" spans="1:12" ht="25.15" customHeight="1" x14ac:dyDescent="0.25">
      <c r="A11" s="34" t="s">
        <v>192</v>
      </c>
      <c r="B11" s="36">
        <v>4719372</v>
      </c>
      <c r="C11" s="36">
        <v>5500000</v>
      </c>
      <c r="D11" s="36">
        <v>3320162</v>
      </c>
      <c r="E11" s="36">
        <v>5500000</v>
      </c>
      <c r="F11" s="58">
        <f t="shared" ref="F11:F18" si="4">E11-C11</f>
        <v>0</v>
      </c>
      <c r="G11" s="216"/>
    </row>
    <row r="12" spans="1:12" ht="25.15" customHeight="1" x14ac:dyDescent="0.25">
      <c r="A12" s="34" t="s">
        <v>193</v>
      </c>
      <c r="B12" s="36">
        <v>2375335</v>
      </c>
      <c r="C12" s="36">
        <v>2320000</v>
      </c>
      <c r="D12" s="36">
        <v>2255155</v>
      </c>
      <c r="E12" s="36">
        <v>2700000</v>
      </c>
      <c r="F12" s="58">
        <f t="shared" si="4"/>
        <v>380000</v>
      </c>
      <c r="G12" s="216" t="s">
        <v>381</v>
      </c>
    </row>
    <row r="13" spans="1:12" ht="25.15" customHeight="1" x14ac:dyDescent="0.25">
      <c r="A13" s="114" t="s">
        <v>267</v>
      </c>
      <c r="B13" s="116">
        <v>342720</v>
      </c>
      <c r="C13" s="36">
        <v>350000</v>
      </c>
      <c r="D13" s="36">
        <v>214620</v>
      </c>
      <c r="E13" s="36">
        <v>350000</v>
      </c>
      <c r="F13" s="58">
        <f t="shared" si="4"/>
        <v>0</v>
      </c>
      <c r="G13" s="216"/>
      <c r="L13" s="24"/>
    </row>
    <row r="14" spans="1:12" ht="25.15" customHeight="1" x14ac:dyDescent="0.25">
      <c r="A14" s="34" t="s">
        <v>262</v>
      </c>
      <c r="B14" s="36">
        <v>197922386</v>
      </c>
      <c r="C14" s="36">
        <v>211198000</v>
      </c>
      <c r="D14" s="36">
        <v>195912540</v>
      </c>
      <c r="E14" s="36">
        <f>人事費!B23</f>
        <v>211131000</v>
      </c>
      <c r="F14" s="58">
        <f t="shared" si="4"/>
        <v>-67000</v>
      </c>
      <c r="G14" s="288" t="s">
        <v>355</v>
      </c>
      <c r="H14" s="288"/>
      <c r="I14" s="288"/>
      <c r="J14" s="288"/>
      <c r="K14" s="288"/>
      <c r="L14" s="288"/>
    </row>
    <row r="15" spans="1:12" ht="25.15" customHeight="1" x14ac:dyDescent="0.25">
      <c r="A15" s="34" t="s">
        <v>71</v>
      </c>
      <c r="B15" s="36">
        <f>SUM(B16:B16)</f>
        <v>290000</v>
      </c>
      <c r="C15" s="36">
        <f>SUM(C16:C16)</f>
        <v>380000</v>
      </c>
      <c r="D15" s="36">
        <f>SUM(D16:D16)</f>
        <v>140000</v>
      </c>
      <c r="E15" s="36">
        <f>SUM(E16:E16)</f>
        <v>380000</v>
      </c>
      <c r="F15" s="36">
        <f>SUM(F16:F16)</f>
        <v>0</v>
      </c>
      <c r="G15" s="216"/>
    </row>
    <row r="16" spans="1:12" ht="25.15" customHeight="1" x14ac:dyDescent="0.25">
      <c r="A16" s="34" t="s">
        <v>194</v>
      </c>
      <c r="B16" s="36">
        <v>290000</v>
      </c>
      <c r="C16" s="36">
        <v>380000</v>
      </c>
      <c r="D16" s="36">
        <v>140000</v>
      </c>
      <c r="E16" s="36">
        <v>380000</v>
      </c>
      <c r="F16" s="58">
        <f t="shared" si="4"/>
        <v>0</v>
      </c>
      <c r="G16" s="216" t="s">
        <v>135</v>
      </c>
    </row>
    <row r="17" spans="1:13" ht="25.15" customHeight="1" x14ac:dyDescent="0.25">
      <c r="A17" s="34" t="s">
        <v>195</v>
      </c>
      <c r="B17" s="36">
        <v>128583</v>
      </c>
      <c r="C17" s="36">
        <v>135000</v>
      </c>
      <c r="D17" s="36">
        <v>80013</v>
      </c>
      <c r="E17" s="36">
        <v>135000</v>
      </c>
      <c r="F17" s="58">
        <f t="shared" si="4"/>
        <v>0</v>
      </c>
      <c r="G17" s="216" t="s">
        <v>370</v>
      </c>
    </row>
    <row r="18" spans="1:13" ht="25.15" customHeight="1" x14ac:dyDescent="0.25">
      <c r="A18" s="114" t="s">
        <v>196</v>
      </c>
      <c r="B18" s="116">
        <v>361840</v>
      </c>
      <c r="C18" s="36">
        <v>462000</v>
      </c>
      <c r="D18" s="36">
        <v>369843</v>
      </c>
      <c r="E18" s="36">
        <v>453000</v>
      </c>
      <c r="F18" s="58">
        <f t="shared" si="4"/>
        <v>-9000</v>
      </c>
      <c r="G18" s="216" t="s">
        <v>422</v>
      </c>
    </row>
    <row r="19" spans="1:13" ht="25.15" customHeight="1" x14ac:dyDescent="0.25">
      <c r="A19" s="110" t="s">
        <v>59</v>
      </c>
      <c r="B19" s="35">
        <f>B5-B9</f>
        <v>15000914</v>
      </c>
      <c r="C19" s="35">
        <f>C5-C9</f>
        <v>6000000</v>
      </c>
      <c r="D19" s="35">
        <f>D5-D9</f>
        <v>19275725</v>
      </c>
      <c r="E19" s="35">
        <f>E5-E9</f>
        <v>13850000</v>
      </c>
      <c r="F19" s="35">
        <f>F5-F9</f>
        <v>7850000</v>
      </c>
      <c r="G19" s="216"/>
    </row>
    <row r="20" spans="1:13" ht="25.15" customHeight="1" x14ac:dyDescent="0.25">
      <c r="A20" s="110" t="s">
        <v>6</v>
      </c>
      <c r="B20" s="35">
        <f>SUM(B21:B23)</f>
        <v>11449132</v>
      </c>
      <c r="C20" s="35">
        <f>SUM(C21:C23)</f>
        <v>14553000</v>
      </c>
      <c r="D20" s="35">
        <f>SUM(D21:D23)</f>
        <v>10295671</v>
      </c>
      <c r="E20" s="35">
        <f>SUM(E21:E23)</f>
        <v>14961000</v>
      </c>
      <c r="F20" s="35">
        <f>SUM(F21:F23)</f>
        <v>408000</v>
      </c>
      <c r="G20" s="216"/>
    </row>
    <row r="21" spans="1:13" ht="25.15" customHeight="1" x14ac:dyDescent="0.25">
      <c r="A21" s="34" t="s">
        <v>199</v>
      </c>
      <c r="B21" s="36">
        <f>營運管理!C5</f>
        <v>10500538</v>
      </c>
      <c r="C21" s="36">
        <v>13140000</v>
      </c>
      <c r="D21" s="36">
        <f>營運管理!E5</f>
        <v>9549574</v>
      </c>
      <c r="E21" s="36">
        <f>營運管理!F5</f>
        <v>13564000</v>
      </c>
      <c r="F21" s="58">
        <f>E21-C21</f>
        <v>424000</v>
      </c>
      <c r="G21" s="217"/>
    </row>
    <row r="22" spans="1:13" ht="25.15" customHeight="1" x14ac:dyDescent="0.25">
      <c r="A22" s="34" t="s">
        <v>197</v>
      </c>
      <c r="B22" s="36">
        <f>業務費!B5</f>
        <v>659865</v>
      </c>
      <c r="C22" s="36">
        <v>908000</v>
      </c>
      <c r="D22" s="36">
        <f>業務費!D5</f>
        <v>501803</v>
      </c>
      <c r="E22" s="36">
        <f>業務費!E5</f>
        <v>906000</v>
      </c>
      <c r="F22" s="58">
        <f>E22-C22</f>
        <v>-2000</v>
      </c>
      <c r="G22" s="217"/>
    </row>
    <row r="23" spans="1:13" ht="25.15" customHeight="1" x14ac:dyDescent="0.25">
      <c r="A23" s="34" t="s">
        <v>198</v>
      </c>
      <c r="B23" s="36">
        <f>差旅費!B5</f>
        <v>288729</v>
      </c>
      <c r="C23" s="36">
        <v>505000</v>
      </c>
      <c r="D23" s="36">
        <f>差旅費!D5</f>
        <v>244294</v>
      </c>
      <c r="E23" s="36">
        <f>差旅費!E5</f>
        <v>491000</v>
      </c>
      <c r="F23" s="58">
        <f>E23-C23</f>
        <v>-14000</v>
      </c>
      <c r="G23" s="216"/>
    </row>
    <row r="24" spans="1:13" ht="25.15" customHeight="1" thickBot="1" x14ac:dyDescent="0.3">
      <c r="A24" s="111" t="s">
        <v>88</v>
      </c>
      <c r="B24" s="37">
        <f>B19-B20</f>
        <v>3551782</v>
      </c>
      <c r="C24" s="37">
        <f>C19-C20</f>
        <v>-8553000</v>
      </c>
      <c r="D24" s="37">
        <f>D19-D20</f>
        <v>8980054</v>
      </c>
      <c r="E24" s="37">
        <f>E19-E20</f>
        <v>-1111000</v>
      </c>
      <c r="F24" s="37">
        <f>F19-F20</f>
        <v>7442000</v>
      </c>
      <c r="G24" s="236"/>
      <c r="H24" s="224"/>
      <c r="I24" s="224"/>
      <c r="J24" s="224"/>
      <c r="K24" s="224"/>
      <c r="L24" s="220"/>
      <c r="M24" s="220"/>
    </row>
    <row r="25" spans="1:13" s="8" customFormat="1" ht="20.25" customHeight="1" x14ac:dyDescent="0.25">
      <c r="A25" s="168" t="s">
        <v>114</v>
      </c>
      <c r="B25" s="117"/>
      <c r="C25" s="33"/>
      <c r="D25" s="33"/>
      <c r="E25" s="33"/>
      <c r="F25" s="9"/>
      <c r="G25" s="196"/>
      <c r="H25" s="33"/>
    </row>
    <row r="26" spans="1:13" s="8" customFormat="1" ht="20.25" customHeight="1" x14ac:dyDescent="0.25">
      <c r="A26" s="168" t="s">
        <v>179</v>
      </c>
      <c r="B26" s="117"/>
      <c r="C26" s="33"/>
      <c r="D26" s="33"/>
      <c r="E26" s="33"/>
      <c r="F26" s="9"/>
      <c r="G26" s="196"/>
      <c r="H26" s="33"/>
    </row>
    <row r="27" spans="1:13" s="8" customFormat="1" ht="20.25" customHeight="1" x14ac:dyDescent="0.25">
      <c r="A27" s="168" t="s">
        <v>462</v>
      </c>
      <c r="B27" s="117"/>
      <c r="C27" s="33"/>
      <c r="D27" s="33"/>
      <c r="E27" s="33"/>
      <c r="F27" s="9"/>
      <c r="G27" s="196"/>
      <c r="H27" s="33"/>
    </row>
    <row r="28" spans="1:13" s="8" customFormat="1" ht="20.25" customHeight="1" thickBot="1" x14ac:dyDescent="0.3">
      <c r="A28" s="168" t="s">
        <v>351</v>
      </c>
      <c r="B28" s="117"/>
      <c r="C28" s="33"/>
      <c r="D28" s="33"/>
      <c r="E28" s="33"/>
      <c r="F28" s="9"/>
      <c r="G28" s="196"/>
    </row>
    <row r="29" spans="1:13" s="8" customFormat="1" ht="39" customHeight="1" x14ac:dyDescent="0.25">
      <c r="A29" s="169" t="s">
        <v>68</v>
      </c>
      <c r="B29" s="170" t="s">
        <v>390</v>
      </c>
      <c r="C29" s="170" t="s">
        <v>371</v>
      </c>
      <c r="D29" s="170" t="s">
        <v>463</v>
      </c>
      <c r="E29" s="213"/>
      <c r="G29" s="197"/>
      <c r="H29" s="9"/>
    </row>
    <row r="30" spans="1:13" s="8" customFormat="1" ht="18" customHeight="1" x14ac:dyDescent="0.25">
      <c r="A30" s="158" t="s">
        <v>180</v>
      </c>
      <c r="B30" s="159">
        <v>14225075</v>
      </c>
      <c r="C30" s="159">
        <v>20750000</v>
      </c>
      <c r="D30" s="159">
        <f>移列委辦!C11</f>
        <v>19756000</v>
      </c>
      <c r="E30" s="214"/>
      <c r="G30" s="197"/>
      <c r="H30" s="9"/>
    </row>
    <row r="31" spans="1:13" s="8" customFormat="1" ht="18" customHeight="1" x14ac:dyDescent="0.25">
      <c r="A31" s="158" t="s">
        <v>278</v>
      </c>
      <c r="B31" s="159">
        <v>151328</v>
      </c>
      <c r="C31" s="159">
        <v>802000</v>
      </c>
      <c r="D31" s="159">
        <f>移列及競爭補助!E6</f>
        <v>793000</v>
      </c>
      <c r="E31" s="214"/>
      <c r="G31" s="197"/>
      <c r="H31" s="9"/>
    </row>
    <row r="32" spans="1:13" s="8" customFormat="1" ht="20.25" customHeight="1" x14ac:dyDescent="0.25">
      <c r="A32" s="158" t="s">
        <v>284</v>
      </c>
      <c r="B32" s="159">
        <v>11432837</v>
      </c>
      <c r="C32" s="159">
        <v>8730000</v>
      </c>
      <c r="D32" s="159">
        <f>9857000-D31</f>
        <v>9064000</v>
      </c>
      <c r="E32" s="214"/>
      <c r="G32" s="218"/>
      <c r="H32" s="9"/>
    </row>
    <row r="33" spans="1:8" s="8" customFormat="1" ht="20.25" customHeight="1" x14ac:dyDescent="0.25">
      <c r="A33" s="158" t="s">
        <v>285</v>
      </c>
      <c r="B33" s="159">
        <v>9677839</v>
      </c>
      <c r="C33" s="159">
        <v>10165000</v>
      </c>
      <c r="D33" s="159">
        <v>3990000</v>
      </c>
      <c r="E33" s="214"/>
      <c r="G33" s="218"/>
      <c r="H33" s="9"/>
    </row>
    <row r="34" spans="1:8" s="8" customFormat="1" ht="20.25" customHeight="1" x14ac:dyDescent="0.25">
      <c r="A34" s="158" t="s">
        <v>340</v>
      </c>
      <c r="B34" s="159">
        <v>6730175</v>
      </c>
      <c r="C34" s="159">
        <v>5990000</v>
      </c>
      <c r="D34" s="159">
        <v>6180000</v>
      </c>
      <c r="E34" s="214"/>
      <c r="G34" s="197"/>
      <c r="H34" s="9"/>
    </row>
    <row r="35" spans="1:8" s="8" customFormat="1" ht="20.25" customHeight="1" x14ac:dyDescent="0.25">
      <c r="A35" s="158" t="s">
        <v>286</v>
      </c>
      <c r="B35" s="159">
        <v>4844380</v>
      </c>
      <c r="C35" s="159">
        <v>2700000</v>
      </c>
      <c r="D35" s="159">
        <v>3900000</v>
      </c>
      <c r="E35" s="214"/>
      <c r="G35" s="197"/>
      <c r="H35" s="9"/>
    </row>
    <row r="36" spans="1:8" s="8" customFormat="1" ht="20.25" customHeight="1" thickBot="1" x14ac:dyDescent="0.3">
      <c r="A36" s="171" t="s">
        <v>119</v>
      </c>
      <c r="B36" s="172">
        <f>SUM(B30:B35)</f>
        <v>47061634</v>
      </c>
      <c r="C36" s="172">
        <f>SUM(C30:C35)</f>
        <v>49137000</v>
      </c>
      <c r="D36" s="172">
        <f t="shared" ref="D36" si="5">SUM(D30:D35)</f>
        <v>43683000</v>
      </c>
      <c r="E36" s="215"/>
      <c r="G36" s="197"/>
      <c r="H36" s="9"/>
    </row>
    <row r="37" spans="1:8" s="8" customFormat="1" ht="20.25" customHeight="1" x14ac:dyDescent="0.25">
      <c r="A37" s="66"/>
      <c r="B37" s="117"/>
      <c r="C37" s="33"/>
      <c r="D37" s="33"/>
      <c r="E37" s="33"/>
      <c r="F37" s="9"/>
      <c r="G37" s="196"/>
    </row>
    <row r="38" spans="1:8" s="8" customFormat="1" ht="20.25" customHeight="1" x14ac:dyDescent="0.25">
      <c r="A38" s="65"/>
      <c r="B38" s="117"/>
      <c r="C38" s="33"/>
      <c r="D38" s="33"/>
      <c r="E38" s="33"/>
      <c r="F38" s="9"/>
      <c r="G38" s="196"/>
    </row>
    <row r="39" spans="1:8" s="8" customFormat="1" ht="20.25" customHeight="1" x14ac:dyDescent="0.25">
      <c r="A39" s="63"/>
      <c r="B39" s="118"/>
      <c r="C39" s="33"/>
      <c r="D39" s="33"/>
      <c r="E39" s="33"/>
      <c r="F39" s="9"/>
      <c r="G39" s="196"/>
    </row>
    <row r="40" spans="1:8" s="8" customFormat="1" ht="20.25" customHeight="1" x14ac:dyDescent="0.25">
      <c r="A40" s="63"/>
      <c r="B40" s="118"/>
      <c r="C40" s="33"/>
      <c r="D40" s="33"/>
      <c r="E40" s="33"/>
      <c r="F40" s="9"/>
      <c r="G40" s="196"/>
    </row>
    <row r="41" spans="1:8" s="8" customFormat="1" ht="20.25" customHeight="1" x14ac:dyDescent="0.25">
      <c r="A41" s="63"/>
      <c r="B41" s="118"/>
      <c r="C41" s="33"/>
      <c r="D41" s="33"/>
      <c r="E41" s="33"/>
      <c r="F41" s="9"/>
      <c r="G41" s="196"/>
    </row>
    <row r="42" spans="1:8" s="8" customFormat="1" ht="20.25" customHeight="1" x14ac:dyDescent="0.25">
      <c r="A42" s="63"/>
      <c r="B42" s="118"/>
      <c r="C42" s="33"/>
      <c r="D42" s="33"/>
      <c r="E42" s="33"/>
      <c r="F42" s="9"/>
      <c r="G42" s="196"/>
    </row>
    <row r="43" spans="1:8" s="8" customFormat="1" ht="20.25" customHeight="1" x14ac:dyDescent="0.25">
      <c r="A43" s="63"/>
      <c r="B43" s="118"/>
      <c r="C43" s="33"/>
      <c r="D43" s="33"/>
      <c r="E43" s="33"/>
      <c r="F43" s="9"/>
      <c r="G43" s="196"/>
    </row>
    <row r="44" spans="1:8" s="8" customFormat="1" ht="20.25" customHeight="1" x14ac:dyDescent="0.25">
      <c r="A44" s="63"/>
      <c r="B44" s="118"/>
      <c r="C44" s="33"/>
      <c r="D44" s="33"/>
      <c r="E44" s="33"/>
      <c r="F44" s="9"/>
      <c r="G44" s="196"/>
    </row>
    <row r="45" spans="1:8" s="8" customFormat="1" ht="20.25" customHeight="1" x14ac:dyDescent="0.25">
      <c r="A45" s="63"/>
      <c r="B45" s="118"/>
      <c r="C45" s="33"/>
      <c r="D45" s="33"/>
      <c r="E45" s="33"/>
      <c r="F45" s="9"/>
      <c r="G45" s="196"/>
    </row>
    <row r="46" spans="1:8" s="8" customFormat="1" ht="20.25" customHeight="1" x14ac:dyDescent="0.25">
      <c r="A46" s="63"/>
      <c r="B46" s="118"/>
      <c r="C46" s="33"/>
      <c r="D46" s="33"/>
      <c r="E46" s="33"/>
      <c r="F46" s="9"/>
      <c r="G46" s="196"/>
    </row>
    <row r="47" spans="1:8" x14ac:dyDescent="0.25">
      <c r="A47" s="65"/>
      <c r="B47" s="117"/>
      <c r="C47" s="290"/>
      <c r="D47" s="160"/>
      <c r="E47" s="24"/>
    </row>
    <row r="48" spans="1:8" x14ac:dyDescent="0.25">
      <c r="A48" s="96"/>
      <c r="B48" s="119"/>
      <c r="C48" s="290"/>
      <c r="D48" s="160"/>
      <c r="E48" s="24"/>
    </row>
    <row r="49" spans="1:5" x14ac:dyDescent="0.25">
      <c r="A49" s="97"/>
      <c r="C49" s="24"/>
      <c r="D49" s="24"/>
      <c r="E49" s="24"/>
    </row>
    <row r="50" spans="1:5" x14ac:dyDescent="0.25">
      <c r="A50" s="97"/>
      <c r="C50" s="24"/>
      <c r="D50" s="24"/>
      <c r="E50" s="24"/>
    </row>
    <row r="51" spans="1:5" x14ac:dyDescent="0.25">
      <c r="A51" s="64"/>
      <c r="C51" s="24"/>
      <c r="D51" s="24"/>
      <c r="E51" s="24"/>
    </row>
    <row r="52" spans="1:5" x14ac:dyDescent="0.25">
      <c r="A52" s="64"/>
      <c r="C52" s="24"/>
      <c r="D52" s="24"/>
      <c r="E52" s="24"/>
    </row>
    <row r="53" spans="1:5" x14ac:dyDescent="0.25">
      <c r="A53" s="64"/>
      <c r="C53" s="24"/>
      <c r="D53" s="24"/>
      <c r="E53" s="24"/>
    </row>
    <row r="54" spans="1:5" x14ac:dyDescent="0.25">
      <c r="A54" s="64"/>
      <c r="C54" s="24"/>
      <c r="D54" s="24"/>
      <c r="E54" s="24"/>
    </row>
    <row r="55" spans="1:5" x14ac:dyDescent="0.25">
      <c r="A55" s="64"/>
      <c r="C55" s="24"/>
      <c r="D55" s="24"/>
      <c r="E55" s="24"/>
    </row>
    <row r="56" spans="1:5" x14ac:dyDescent="0.25">
      <c r="A56" s="64"/>
      <c r="C56" s="24"/>
      <c r="D56" s="24"/>
      <c r="E56" s="24"/>
    </row>
    <row r="57" spans="1:5" x14ac:dyDescent="0.25">
      <c r="A57" s="64"/>
      <c r="C57" s="24"/>
      <c r="D57" s="24"/>
      <c r="E57" s="24"/>
    </row>
    <row r="58" spans="1:5" x14ac:dyDescent="0.25">
      <c r="A58" s="64"/>
      <c r="C58" s="24"/>
      <c r="D58" s="24"/>
      <c r="E58" s="24"/>
    </row>
    <row r="59" spans="1:5" x14ac:dyDescent="0.25">
      <c r="A59" s="64"/>
      <c r="C59" s="24"/>
      <c r="D59" s="24"/>
      <c r="E59" s="24"/>
    </row>
    <row r="60" spans="1:5" x14ac:dyDescent="0.25">
      <c r="A60" s="64"/>
      <c r="C60" s="24"/>
      <c r="D60" s="24"/>
      <c r="E60" s="24"/>
    </row>
    <row r="61" spans="1:5" x14ac:dyDescent="0.25">
      <c r="A61" s="64"/>
      <c r="C61" s="24"/>
      <c r="D61" s="24"/>
      <c r="E61" s="24"/>
    </row>
    <row r="62" spans="1:5" x14ac:dyDescent="0.25">
      <c r="A62" s="64"/>
      <c r="C62" s="24"/>
      <c r="D62" s="24"/>
      <c r="E62" s="24"/>
    </row>
    <row r="63" spans="1:5" x14ac:dyDescent="0.25">
      <c r="A63" s="64"/>
    </row>
    <row r="64" spans="1:5" x14ac:dyDescent="0.25">
      <c r="A64" s="64"/>
    </row>
    <row r="65" spans="1:1" x14ac:dyDescent="0.25">
      <c r="A65" s="64"/>
    </row>
    <row r="66" spans="1:1" x14ac:dyDescent="0.25">
      <c r="A66" s="64"/>
    </row>
    <row r="67" spans="1:1" x14ac:dyDescent="0.25">
      <c r="A67" s="64"/>
    </row>
    <row r="68" spans="1:1" x14ac:dyDescent="0.25">
      <c r="A68" s="64"/>
    </row>
    <row r="69" spans="1:1" x14ac:dyDescent="0.25">
      <c r="A69" s="64"/>
    </row>
    <row r="70" spans="1:1" x14ac:dyDescent="0.25">
      <c r="A70" s="64"/>
    </row>
    <row r="71" spans="1:1" x14ac:dyDescent="0.25">
      <c r="A71" s="64"/>
    </row>
    <row r="72" spans="1:1" x14ac:dyDescent="0.25">
      <c r="A72" s="64"/>
    </row>
    <row r="73" spans="1:1" x14ac:dyDescent="0.25">
      <c r="A73" s="64"/>
    </row>
    <row r="74" spans="1:1" x14ac:dyDescent="0.25">
      <c r="A74" s="64"/>
    </row>
    <row r="75" spans="1:1" x14ac:dyDescent="0.25">
      <c r="A75" s="64"/>
    </row>
    <row r="76" spans="1:1" x14ac:dyDescent="0.25">
      <c r="A76" s="64"/>
    </row>
    <row r="77" spans="1:1" x14ac:dyDescent="0.25">
      <c r="A77" s="64"/>
    </row>
    <row r="78" spans="1:1" x14ac:dyDescent="0.25">
      <c r="A78" s="64"/>
    </row>
    <row r="79" spans="1:1" x14ac:dyDescent="0.25">
      <c r="A79" s="64"/>
    </row>
    <row r="80" spans="1:1" x14ac:dyDescent="0.25">
      <c r="A80" s="64"/>
    </row>
    <row r="81" spans="1:1" x14ac:dyDescent="0.25">
      <c r="A81" s="64"/>
    </row>
    <row r="82" spans="1:1" x14ac:dyDescent="0.25">
      <c r="A82" s="64"/>
    </row>
    <row r="83" spans="1:1" x14ac:dyDescent="0.25">
      <c r="A83" s="64"/>
    </row>
    <row r="84" spans="1:1" x14ac:dyDescent="0.25">
      <c r="A84" s="64"/>
    </row>
    <row r="85" spans="1:1" x14ac:dyDescent="0.25">
      <c r="A85" s="64"/>
    </row>
    <row r="86" spans="1:1" x14ac:dyDescent="0.25">
      <c r="A86" s="64"/>
    </row>
    <row r="87" spans="1:1" x14ac:dyDescent="0.25">
      <c r="A87" s="64"/>
    </row>
    <row r="88" spans="1:1" x14ac:dyDescent="0.25">
      <c r="A88" s="64"/>
    </row>
    <row r="89" spans="1:1" x14ac:dyDescent="0.25">
      <c r="A89" s="64"/>
    </row>
    <row r="90" spans="1:1" x14ac:dyDescent="0.25">
      <c r="A90" s="64"/>
    </row>
    <row r="91" spans="1:1" x14ac:dyDescent="0.25">
      <c r="A91" s="64"/>
    </row>
    <row r="92" spans="1:1" x14ac:dyDescent="0.25">
      <c r="A92" s="64"/>
    </row>
    <row r="93" spans="1:1" x14ac:dyDescent="0.25">
      <c r="A93" s="64"/>
    </row>
    <row r="94" spans="1:1" x14ac:dyDescent="0.25">
      <c r="A94" s="64"/>
    </row>
    <row r="95" spans="1:1" x14ac:dyDescent="0.25">
      <c r="A95" s="64"/>
    </row>
    <row r="96" spans="1:1" x14ac:dyDescent="0.25">
      <c r="A96" s="64"/>
    </row>
    <row r="97" spans="1:1" x14ac:dyDescent="0.25">
      <c r="A97" s="64"/>
    </row>
    <row r="98" spans="1:1" x14ac:dyDescent="0.25">
      <c r="A98" s="64"/>
    </row>
    <row r="99" spans="1:1" x14ac:dyDescent="0.25">
      <c r="A99" s="64"/>
    </row>
    <row r="100" spans="1:1" x14ac:dyDescent="0.25">
      <c r="A100" s="64"/>
    </row>
    <row r="101" spans="1:1" x14ac:dyDescent="0.25">
      <c r="A101" s="64"/>
    </row>
    <row r="102" spans="1:1" x14ac:dyDescent="0.25">
      <c r="A102" s="64"/>
    </row>
    <row r="103" spans="1:1" x14ac:dyDescent="0.25">
      <c r="A103" s="64"/>
    </row>
    <row r="104" spans="1:1" x14ac:dyDescent="0.25">
      <c r="A104" s="64"/>
    </row>
    <row r="105" spans="1:1" x14ac:dyDescent="0.25">
      <c r="A105" s="64"/>
    </row>
  </sheetData>
  <mergeCells count="8">
    <mergeCell ref="G14:L14"/>
    <mergeCell ref="A1:F1"/>
    <mergeCell ref="C47:C48"/>
    <mergeCell ref="A3:A4"/>
    <mergeCell ref="B3:B4"/>
    <mergeCell ref="E3:E4"/>
    <mergeCell ref="F3:F4"/>
    <mergeCell ref="C3:D3"/>
  </mergeCells>
  <phoneticPr fontId="2" type="noConversion"/>
  <printOptions horizontalCentered="1"/>
  <pageMargins left="0.59055118110236227" right="0.39370078740157483" top="0.39370078740157483" bottom="0.59055118110236227" header="0.51181102362204722" footer="0.51181102362204722"/>
  <pageSetup paperSize="9" scale="88" firstPageNumber="4" orientation="portrait" useFirstPageNumber="1" r:id="rId1"/>
  <headerFooter alignWithMargins="0">
    <oddFooter>&amp;C&amp;14&amp;P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8"/>
  <sheetViews>
    <sheetView zoomScale="80" zoomScaleNormal="80" workbookViewId="0">
      <selection activeCell="D22" sqref="D22"/>
    </sheetView>
  </sheetViews>
  <sheetFormatPr defaultRowHeight="16.5" x14ac:dyDescent="0.25"/>
  <cols>
    <col min="1" max="1" width="6.375" style="11" customWidth="1"/>
    <col min="2" max="2" width="23.375" customWidth="1"/>
    <col min="3" max="3" width="13" style="1" customWidth="1"/>
    <col min="4" max="4" width="47.75" style="144" customWidth="1"/>
  </cols>
  <sheetData>
    <row r="1" spans="1:4" ht="21" x14ac:dyDescent="0.25">
      <c r="A1" s="324" t="s">
        <v>405</v>
      </c>
      <c r="B1" s="324"/>
      <c r="C1" s="324"/>
      <c r="D1" s="324"/>
    </row>
    <row r="2" spans="1:4" ht="22.9" customHeight="1" x14ac:dyDescent="0.25">
      <c r="D2" s="240" t="s">
        <v>7</v>
      </c>
    </row>
    <row r="3" spans="1:4" ht="24.95" customHeight="1" x14ac:dyDescent="0.25">
      <c r="A3" s="10" t="s">
        <v>10</v>
      </c>
      <c r="B3" s="4" t="s">
        <v>11</v>
      </c>
      <c r="C3" s="5" t="s">
        <v>12</v>
      </c>
      <c r="D3" s="143" t="s">
        <v>13</v>
      </c>
    </row>
    <row r="4" spans="1:4" ht="24.95" customHeight="1" x14ac:dyDescent="0.25">
      <c r="A4" s="346" t="s">
        <v>22</v>
      </c>
      <c r="B4" s="347"/>
      <c r="C4" s="16">
        <f>SUM(C5,C8,C15,C16,C17,C21,C23)</f>
        <v>7693000</v>
      </c>
      <c r="D4" s="143"/>
    </row>
    <row r="5" spans="1:4" ht="24.95" customHeight="1" x14ac:dyDescent="0.25">
      <c r="A5" s="12" t="s">
        <v>17</v>
      </c>
      <c r="B5" s="13" t="s">
        <v>249</v>
      </c>
      <c r="C5" s="16">
        <f>SUM(C6:C7)</f>
        <v>5880000</v>
      </c>
      <c r="D5" s="143"/>
    </row>
    <row r="6" spans="1:4" ht="24.95" customHeight="1" x14ac:dyDescent="0.25">
      <c r="A6" s="10" t="s">
        <v>155</v>
      </c>
      <c r="B6" s="135" t="s">
        <v>253</v>
      </c>
      <c r="C6" s="142">
        <f>'總表-項目'!E11</f>
        <v>5500000</v>
      </c>
      <c r="D6" s="143"/>
    </row>
    <row r="7" spans="1:4" s="49" customFormat="1" ht="24.95" customHeight="1" x14ac:dyDescent="0.25">
      <c r="A7" s="10" t="s">
        <v>37</v>
      </c>
      <c r="B7" s="135" t="s">
        <v>254</v>
      </c>
      <c r="C7" s="21">
        <f>'總表-項目'!E16</f>
        <v>380000</v>
      </c>
      <c r="D7" s="103" t="s">
        <v>384</v>
      </c>
    </row>
    <row r="8" spans="1:4" ht="24.95" customHeight="1" x14ac:dyDescent="0.25">
      <c r="A8" s="12" t="s">
        <v>18</v>
      </c>
      <c r="B8" s="14" t="s">
        <v>250</v>
      </c>
      <c r="C8" s="15">
        <f>SUM(C9:C14)</f>
        <v>716000</v>
      </c>
      <c r="D8" s="47"/>
    </row>
    <row r="9" spans="1:4" ht="34.9" customHeight="1" x14ac:dyDescent="0.25">
      <c r="A9" s="149" t="s">
        <v>9</v>
      </c>
      <c r="B9" s="147" t="str">
        <f>營運管理!B9</f>
        <v>2201設備維護費</v>
      </c>
      <c r="C9" s="124">
        <f>營運管理!F9</f>
        <v>200000</v>
      </c>
      <c r="D9" s="148" t="str">
        <f>營運管理!G9</f>
        <v>設備組管理之公用設備維護費用。</v>
      </c>
    </row>
    <row r="10" spans="1:4" ht="37.5" customHeight="1" x14ac:dyDescent="0.25">
      <c r="A10" s="149" t="s">
        <v>37</v>
      </c>
      <c r="B10" s="147" t="str">
        <f>營運管理!B10</f>
        <v>2301電子軟體服務費</v>
      </c>
      <c r="C10" s="124">
        <f>營運管理!F10</f>
        <v>250000</v>
      </c>
      <c r="D10" s="148" t="str">
        <f>營運管理!G10</f>
        <v>亞昕系統、排課軟軟體作業等校務行政系統維護。
114增加繁星申請志願選填系統12萬</v>
      </c>
    </row>
    <row r="11" spans="1:4" ht="34.9" customHeight="1" x14ac:dyDescent="0.25">
      <c r="A11" s="149" t="s">
        <v>24</v>
      </c>
      <c r="B11" s="147" t="str">
        <f>營運管理!B11</f>
        <v>2501學生競技競賽經費</v>
      </c>
      <c r="C11" s="124">
        <f>營運管理!F11</f>
        <v>100000</v>
      </c>
      <c r="D11" s="148" t="str">
        <f>營運管理!G11</f>
        <v>學生奉派參加科展、校外競技競賽或活動之師生報名、租車及差旅費用等。</v>
      </c>
    </row>
    <row r="12" spans="1:4" ht="34.9" customHeight="1" x14ac:dyDescent="0.25">
      <c r="A12" s="149" t="s">
        <v>25</v>
      </c>
      <c r="B12" s="147" t="str">
        <f>營運管理!B12</f>
        <v>2502研習經費</v>
      </c>
      <c r="C12" s="124">
        <f>營運管理!F12</f>
        <v>50000</v>
      </c>
      <c r="D12" s="148" t="str">
        <f>營運管理!G12</f>
        <v>自辦各項教學相關研習之鐘點費、交通費及材料費等。</v>
      </c>
    </row>
    <row r="13" spans="1:4" ht="25.15" customHeight="1" x14ac:dyDescent="0.25">
      <c r="A13" s="149" t="s">
        <v>26</v>
      </c>
      <c r="B13" s="147" t="str">
        <f>營運管理!B13</f>
        <v>2504招生宣導經費</v>
      </c>
      <c r="C13" s="124">
        <f>營運管理!F13</f>
        <v>50000</v>
      </c>
      <c r="D13" s="148" t="str">
        <f>營運管理!G13</f>
        <v>本校招生文宣及用品。</v>
      </c>
    </row>
    <row r="14" spans="1:4" ht="34.9" customHeight="1" x14ac:dyDescent="0.25">
      <c r="A14" s="149" t="s">
        <v>27</v>
      </c>
      <c r="B14" s="147" t="str">
        <f>營運管理!B14</f>
        <v>2516新生學生證製作費</v>
      </c>
      <c r="C14" s="124">
        <f>營運管理!F14</f>
        <v>66000</v>
      </c>
      <c r="D14" s="148" t="str">
        <f>營運管理!G14</f>
        <v>113新增項目，每年度新生學生證製作，550人×120元</v>
      </c>
    </row>
    <row r="15" spans="1:4" ht="24.95" customHeight="1" x14ac:dyDescent="0.25">
      <c r="A15" s="12" t="s">
        <v>23</v>
      </c>
      <c r="B15" s="14" t="s">
        <v>251</v>
      </c>
      <c r="C15" s="15">
        <f>業務費!E7</f>
        <v>228000</v>
      </c>
      <c r="D15" s="47"/>
    </row>
    <row r="16" spans="1:4" ht="24.95" customHeight="1" x14ac:dyDescent="0.25">
      <c r="A16" s="12" t="s">
        <v>38</v>
      </c>
      <c r="B16" s="14" t="s">
        <v>252</v>
      </c>
      <c r="C16" s="15">
        <f>差旅費!E7</f>
        <v>101000</v>
      </c>
      <c r="D16" s="47" t="str">
        <f>差旅費!F7</f>
        <v>包括教師研習、升學考試陪同人員差費。</v>
      </c>
    </row>
    <row r="17" spans="1:4" ht="24.95" customHeight="1" x14ac:dyDescent="0.25">
      <c r="A17" s="12" t="s">
        <v>325</v>
      </c>
      <c r="B17" s="205" t="s">
        <v>332</v>
      </c>
      <c r="C17" s="206">
        <f>SUM(C18:C20)</f>
        <v>768000</v>
      </c>
      <c r="D17" s="207"/>
    </row>
    <row r="18" spans="1:4" ht="24.95" customHeight="1" x14ac:dyDescent="0.25">
      <c r="A18" s="149" t="s">
        <v>326</v>
      </c>
      <c r="B18" s="138" t="s">
        <v>329</v>
      </c>
      <c r="C18" s="208">
        <v>668000</v>
      </c>
      <c r="D18" s="207" t="s">
        <v>366</v>
      </c>
    </row>
    <row r="19" spans="1:4" ht="24.95" customHeight="1" x14ac:dyDescent="0.25">
      <c r="A19" s="149" t="s">
        <v>327</v>
      </c>
      <c r="B19" s="138" t="s">
        <v>330</v>
      </c>
      <c r="C19" s="208">
        <v>0</v>
      </c>
      <c r="D19" s="207"/>
    </row>
    <row r="20" spans="1:4" ht="23.45" customHeight="1" x14ac:dyDescent="0.25">
      <c r="A20" s="149" t="s">
        <v>328</v>
      </c>
      <c r="B20" s="138" t="s">
        <v>331</v>
      </c>
      <c r="C20" s="208">
        <v>100000</v>
      </c>
      <c r="D20" s="210" t="s">
        <v>406</v>
      </c>
    </row>
    <row r="21" spans="1:4" ht="24.95" customHeight="1" x14ac:dyDescent="0.25">
      <c r="A21" s="12" t="s">
        <v>338</v>
      </c>
      <c r="B21" s="205" t="s">
        <v>333</v>
      </c>
      <c r="C21" s="206">
        <f>SUM(C22)</f>
        <v>0</v>
      </c>
      <c r="D21" s="209"/>
    </row>
    <row r="22" spans="1:4" ht="24.95" customHeight="1" x14ac:dyDescent="0.25">
      <c r="A22" s="149" t="s">
        <v>326</v>
      </c>
      <c r="B22" s="138" t="s">
        <v>334</v>
      </c>
      <c r="C22" s="208">
        <v>0</v>
      </c>
      <c r="D22" s="207"/>
    </row>
    <row r="23" spans="1:4" ht="24.95" customHeight="1" x14ac:dyDescent="0.25">
      <c r="A23" s="12" t="s">
        <v>336</v>
      </c>
      <c r="B23" s="14" t="s">
        <v>337</v>
      </c>
      <c r="C23" s="15">
        <f>SUM(C24)</f>
        <v>0</v>
      </c>
      <c r="D23" s="191"/>
    </row>
    <row r="24" spans="1:4" ht="24.95" customHeight="1" x14ac:dyDescent="0.25">
      <c r="A24" s="10" t="s">
        <v>326</v>
      </c>
      <c r="B24" s="6" t="s">
        <v>335</v>
      </c>
      <c r="C24" s="124">
        <v>0</v>
      </c>
      <c r="D24" s="125"/>
    </row>
    <row r="25" spans="1:4" ht="24.95" customHeight="1" x14ac:dyDescent="0.25">
      <c r="A25" s="10"/>
      <c r="B25" s="6"/>
      <c r="C25" s="7"/>
      <c r="D25" s="47"/>
    </row>
    <row r="26" spans="1:4" ht="24.95" customHeight="1" x14ac:dyDescent="0.25">
      <c r="A26" s="10"/>
      <c r="B26" s="6"/>
      <c r="C26" s="7"/>
      <c r="D26" s="47"/>
    </row>
    <row r="27" spans="1:4" ht="24.95" customHeight="1" x14ac:dyDescent="0.25">
      <c r="A27" s="10"/>
      <c r="B27" s="6"/>
      <c r="C27" s="7"/>
      <c r="D27" s="47"/>
    </row>
    <row r="28" spans="1:4" ht="24.95" customHeight="1" x14ac:dyDescent="0.25">
      <c r="A28" s="10"/>
      <c r="B28" s="6"/>
      <c r="C28" s="7"/>
      <c r="D28" s="47"/>
    </row>
  </sheetData>
  <mergeCells count="2">
    <mergeCell ref="A1:D1"/>
    <mergeCell ref="A4:B4"/>
  </mergeCells>
  <phoneticPr fontId="2" type="noConversion"/>
  <printOptions horizontalCentered="1"/>
  <pageMargins left="0.59055118110236227" right="0.39370078740157483" top="0.59055118110236227" bottom="0.59055118110236227" header="0.51181102362204722" footer="0.51181102362204722"/>
  <pageSetup paperSize="9" firstPageNumber="16" orientation="portrait" useFirstPageNumber="1" r:id="rId1"/>
  <headerFooter alignWithMargins="0">
    <oddFooter>&amp;C&amp;13&amp;P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6"/>
  <sheetViews>
    <sheetView topLeftCell="A4" zoomScale="75" workbookViewId="0">
      <selection activeCell="D10" sqref="D10"/>
    </sheetView>
  </sheetViews>
  <sheetFormatPr defaultRowHeight="16.5" x14ac:dyDescent="0.25"/>
  <cols>
    <col min="1" max="1" width="7.625" style="11" customWidth="1"/>
    <col min="2" max="2" width="27.25" customWidth="1"/>
    <col min="3" max="3" width="13.875" style="24" customWidth="1"/>
    <col min="4" max="4" width="56.375" style="144" customWidth="1"/>
  </cols>
  <sheetData>
    <row r="1" spans="1:4" ht="21" x14ac:dyDescent="0.25">
      <c r="A1" s="324" t="s">
        <v>404</v>
      </c>
      <c r="B1" s="324"/>
      <c r="C1" s="324"/>
      <c r="D1" s="324"/>
    </row>
    <row r="2" spans="1:4" ht="21.4" customHeight="1" x14ac:dyDescent="0.25">
      <c r="D2" s="240" t="s">
        <v>7</v>
      </c>
    </row>
    <row r="3" spans="1:4" ht="24.95" customHeight="1" x14ac:dyDescent="0.25">
      <c r="A3" s="10" t="s">
        <v>10</v>
      </c>
      <c r="B3" s="4" t="s">
        <v>11</v>
      </c>
      <c r="C3" s="150" t="s">
        <v>12</v>
      </c>
      <c r="D3" s="143" t="s">
        <v>13</v>
      </c>
    </row>
    <row r="4" spans="1:4" ht="24.95" customHeight="1" x14ac:dyDescent="0.25">
      <c r="A4" s="346" t="s">
        <v>22</v>
      </c>
      <c r="B4" s="347"/>
      <c r="C4" s="151">
        <f>SUM(C5,C8,C26,C27,C28,C32,C34)</f>
        <v>5282000</v>
      </c>
      <c r="D4" s="143"/>
    </row>
    <row r="5" spans="1:4" ht="24" customHeight="1" x14ac:dyDescent="0.25">
      <c r="A5" s="12" t="s">
        <v>17</v>
      </c>
      <c r="B5" s="13" t="s">
        <v>249</v>
      </c>
      <c r="C5" s="151">
        <f>SUM(C6:C7)</f>
        <v>3050000</v>
      </c>
      <c r="D5" s="143"/>
    </row>
    <row r="6" spans="1:4" ht="24" customHeight="1" x14ac:dyDescent="0.25">
      <c r="A6" s="17" t="s">
        <v>36</v>
      </c>
      <c r="B6" s="135" t="s">
        <v>255</v>
      </c>
      <c r="C6" s="152">
        <f>'總表-項目'!E12</f>
        <v>2700000</v>
      </c>
      <c r="D6" s="143"/>
    </row>
    <row r="7" spans="1:4" ht="24" customHeight="1" x14ac:dyDescent="0.25">
      <c r="A7" s="17" t="s">
        <v>37</v>
      </c>
      <c r="B7" s="135" t="s">
        <v>256</v>
      </c>
      <c r="C7" s="152">
        <f>'總表-項目'!E13</f>
        <v>350000</v>
      </c>
      <c r="D7" s="143"/>
    </row>
    <row r="8" spans="1:4" ht="24" customHeight="1" x14ac:dyDescent="0.25">
      <c r="A8" s="12" t="s">
        <v>18</v>
      </c>
      <c r="B8" s="14" t="s">
        <v>250</v>
      </c>
      <c r="C8" s="26">
        <f>SUM(C9:C25)</f>
        <v>1205000</v>
      </c>
      <c r="D8" s="47"/>
    </row>
    <row r="9" spans="1:4" ht="37.9" customHeight="1" x14ac:dyDescent="0.25">
      <c r="A9" s="17" t="s">
        <v>9</v>
      </c>
      <c r="B9" s="18" t="str">
        <f>營運管理!B16</f>
        <v>2201設備維護費</v>
      </c>
      <c r="C9" s="153">
        <f>營運管理!F16</f>
        <v>120000</v>
      </c>
      <c r="D9" s="103" t="str">
        <f>營運管理!G16</f>
        <v>學務處管理之公用設備維護費用120,000元。</v>
      </c>
    </row>
    <row r="10" spans="1:4" ht="24" customHeight="1" x14ac:dyDescent="0.25">
      <c r="A10" s="17" t="s">
        <v>83</v>
      </c>
      <c r="B10" s="18" t="str">
        <f>營運管理!B17</f>
        <v>2207AED租借及維護費</v>
      </c>
      <c r="C10" s="153">
        <f>營運管理!F17</f>
        <v>41000</v>
      </c>
      <c r="D10" s="103" t="str">
        <f>營運管理!G17</f>
        <v>1,700元/月×12月×2台=40,800元</v>
      </c>
    </row>
    <row r="11" spans="1:4" ht="24" customHeight="1" x14ac:dyDescent="0.25">
      <c r="A11" s="17" t="s">
        <v>24</v>
      </c>
      <c r="B11" s="18" t="str">
        <f>營運管理!B18</f>
        <v>2301電子軟體服務費</v>
      </c>
      <c r="C11" s="153">
        <f>營運管理!F18</f>
        <v>14000</v>
      </c>
      <c r="D11" s="103" t="str">
        <f>營運管理!G18</f>
        <v>專車系統維護費</v>
      </c>
    </row>
    <row r="12" spans="1:4" ht="24" customHeight="1" x14ac:dyDescent="0.25">
      <c r="A12" s="17" t="s">
        <v>25</v>
      </c>
      <c r="B12" s="18" t="str">
        <f>營運管理!B19</f>
        <v>2405體育用品費</v>
      </c>
      <c r="C12" s="153">
        <f>營運管理!F19</f>
        <v>110000</v>
      </c>
      <c r="D12" s="103" t="str">
        <f>營運管理!G19</f>
        <v>學生體育課用品費。</v>
      </c>
    </row>
    <row r="13" spans="1:4" ht="24" customHeight="1" x14ac:dyDescent="0.25">
      <c r="A13" s="17" t="s">
        <v>26</v>
      </c>
      <c r="B13" s="18" t="str">
        <f>營運管理!B20</f>
        <v>2406清潔用品費</v>
      </c>
      <c r="C13" s="153">
        <f>營運管理!F20</f>
        <v>100000</v>
      </c>
      <c r="D13" s="103" t="str">
        <f>營運管理!G20</f>
        <v>學生打掃、清潔用品費。</v>
      </c>
    </row>
    <row r="14" spans="1:4" ht="40.15" customHeight="1" x14ac:dyDescent="0.25">
      <c r="A14" s="17" t="s">
        <v>27</v>
      </c>
      <c r="B14" s="18" t="str">
        <f>營運管理!B21</f>
        <v>2501學生競技競賽費用</v>
      </c>
      <c r="C14" s="153">
        <f>營運管理!F21</f>
        <v>110000</v>
      </c>
      <c r="D14" s="103" t="str">
        <f>營運管理!G21</f>
        <v>學生奉派參加校外競技競賽或活動之師生報名、租車及差旅費用等。</v>
      </c>
    </row>
    <row r="15" spans="1:4" ht="35.450000000000003" customHeight="1" x14ac:dyDescent="0.25">
      <c r="A15" s="17" t="s">
        <v>28</v>
      </c>
      <c r="B15" s="18" t="str">
        <f>營運管理!B22</f>
        <v>2502研習經費</v>
      </c>
      <c r="C15" s="153">
        <f>營運管理!F22</f>
        <v>30000</v>
      </c>
      <c r="D15" s="103" t="str">
        <f>營運管理!G22</f>
        <v>自辦衛健研習、志工講座等之鐘點費、交通費及材料費等。</v>
      </c>
    </row>
    <row r="16" spans="1:4" ht="24" customHeight="1" x14ac:dyDescent="0.25">
      <c r="A16" s="17" t="s">
        <v>29</v>
      </c>
      <c r="B16" s="18" t="str">
        <f>營運管理!B23</f>
        <v>2503特色活動經費</v>
      </c>
      <c r="C16" s="153">
        <f>營運管理!F23</f>
        <v>50000</v>
      </c>
      <c r="D16" s="103" t="str">
        <f>營運管理!G23</f>
        <v>升學包高中、班聯會活動業務相關費用。</v>
      </c>
    </row>
    <row r="17" spans="1:4" ht="24" customHeight="1" x14ac:dyDescent="0.25">
      <c r="A17" s="17" t="s">
        <v>30</v>
      </c>
      <c r="B17" s="18" t="str">
        <f>營運管理!B24</f>
        <v>2505刊物經費</v>
      </c>
      <c r="C17" s="153">
        <f>營運管理!F24</f>
        <v>50000</v>
      </c>
      <c r="D17" s="103" t="str">
        <f>營運管理!G24</f>
        <v>校刊、學生手冊印製及購置刊物費用。</v>
      </c>
    </row>
    <row r="18" spans="1:4" ht="24" customHeight="1" x14ac:dyDescent="0.25">
      <c r="A18" s="17" t="s">
        <v>31</v>
      </c>
      <c r="B18" s="18" t="str">
        <f>營運管理!B25</f>
        <v>2506校慶經費</v>
      </c>
      <c r="C18" s="153">
        <f>營運管理!F25</f>
        <v>80000</v>
      </c>
      <c r="D18" s="103" t="str">
        <f>營運管理!G25</f>
        <v>每年校慶例行性支出。</v>
      </c>
    </row>
    <row r="19" spans="1:4" ht="24" customHeight="1" x14ac:dyDescent="0.25">
      <c r="A19" s="17" t="s">
        <v>32</v>
      </c>
      <c r="B19" s="18" t="str">
        <f>營運管理!B26</f>
        <v>2507運動會經費</v>
      </c>
      <c r="C19" s="153">
        <f>營運管理!F26</f>
        <v>100000</v>
      </c>
      <c r="D19" s="103" t="str">
        <f>營運管理!G26</f>
        <v>運動會例行性經費（含救護車及醫師費用）。</v>
      </c>
    </row>
    <row r="20" spans="1:4" ht="24" customHeight="1" x14ac:dyDescent="0.25">
      <c r="A20" s="17" t="s">
        <v>33</v>
      </c>
      <c r="B20" s="18" t="str">
        <f>營運管理!B27</f>
        <v>2508畢業典禮經費</v>
      </c>
      <c r="C20" s="153">
        <f>營運管理!F27</f>
        <v>80000</v>
      </c>
      <c r="D20" s="103" t="str">
        <f>營運管理!G27</f>
        <v>畢業典禮例行性經費。</v>
      </c>
    </row>
    <row r="21" spans="1:4" ht="24" customHeight="1" x14ac:dyDescent="0.25">
      <c r="A21" s="17" t="s">
        <v>34</v>
      </c>
      <c r="B21" s="18" t="str">
        <f>營運管理!B28</f>
        <v>2509健康中心經費</v>
      </c>
      <c r="C21" s="153">
        <f>營運管理!F28</f>
        <v>70000</v>
      </c>
      <c r="D21" s="103" t="str">
        <f>營運管理!G28</f>
        <v>全校醫務用品經費(含校園疫苗接種作業費)。</v>
      </c>
    </row>
    <row r="22" spans="1:4" ht="33.6" customHeight="1" x14ac:dyDescent="0.25">
      <c r="A22" s="17" t="s">
        <v>35</v>
      </c>
      <c r="B22" s="18" t="str">
        <f>營運管理!B29</f>
        <v>2510性平業務經費</v>
      </c>
      <c r="C22" s="153">
        <f>營運管理!F29</f>
        <v>100000</v>
      </c>
      <c r="D22" s="103" t="str">
        <f>營運管理!G29</f>
        <v>辦理性平教育及事件處理等業務費80千元、差旅費20千元。</v>
      </c>
    </row>
    <row r="23" spans="1:4" ht="24" customHeight="1" x14ac:dyDescent="0.25">
      <c r="A23" s="17" t="s">
        <v>170</v>
      </c>
      <c r="B23" s="18" t="str">
        <f>營運管理!B30</f>
        <v>2511服務性社團經費</v>
      </c>
      <c r="C23" s="153">
        <f>營運管理!F30</f>
        <v>50000</v>
      </c>
      <c r="D23" s="103" t="str">
        <f>營運管理!G30</f>
        <v>旗隊、交通服務隊、樂儀隊等服務社團經費。</v>
      </c>
    </row>
    <row r="24" spans="1:4" ht="24" customHeight="1" x14ac:dyDescent="0.25">
      <c r="A24" s="17" t="s">
        <v>171</v>
      </c>
      <c r="B24" s="18" t="str">
        <f>營運管理!B31</f>
        <v>2513防疫經費</v>
      </c>
      <c r="C24" s="153">
        <f>營運管理!F31</f>
        <v>0</v>
      </c>
      <c r="D24" s="103" t="str">
        <f>營運管理!G31</f>
        <v>新冠肺炎、登隔熱等防疫用品費用。</v>
      </c>
    </row>
    <row r="25" spans="1:4" ht="24" customHeight="1" x14ac:dyDescent="0.25">
      <c r="A25" s="17" t="s">
        <v>172</v>
      </c>
      <c r="B25" s="18" t="str">
        <f>營運管理!B32</f>
        <v xml:space="preserve">2515學生霸凌事件經費 </v>
      </c>
      <c r="C25" s="153">
        <f>營運管理!F32</f>
        <v>100000</v>
      </c>
      <c r="D25" s="103" t="str">
        <f>營運管理!G32</f>
        <v>處理學生霸凌事件之相關費用。</v>
      </c>
    </row>
    <row r="26" spans="1:4" ht="24" customHeight="1" x14ac:dyDescent="0.25">
      <c r="A26" s="12" t="s">
        <v>23</v>
      </c>
      <c r="B26" s="14" t="s">
        <v>251</v>
      </c>
      <c r="C26" s="26">
        <f>業務費!E8</f>
        <v>162000</v>
      </c>
      <c r="D26" s="47"/>
    </row>
    <row r="27" spans="1:4" ht="36.6" customHeight="1" x14ac:dyDescent="0.25">
      <c r="A27" s="12" t="s">
        <v>20</v>
      </c>
      <c r="B27" s="14" t="s">
        <v>252</v>
      </c>
      <c r="C27" s="26">
        <f>差旅費!E8</f>
        <v>233000</v>
      </c>
      <c r="D27" s="47">
        <f>差旅費!F8</f>
        <v>0</v>
      </c>
    </row>
    <row r="28" spans="1:4" ht="24" customHeight="1" x14ac:dyDescent="0.25">
      <c r="A28" s="12" t="s">
        <v>325</v>
      </c>
      <c r="B28" s="205" t="s">
        <v>332</v>
      </c>
      <c r="C28" s="206">
        <f>SUM(C29:C31)</f>
        <v>632000</v>
      </c>
      <c r="D28" s="207"/>
    </row>
    <row r="29" spans="1:4" ht="24" customHeight="1" x14ac:dyDescent="0.25">
      <c r="A29" s="149" t="s">
        <v>326</v>
      </c>
      <c r="B29" s="138" t="s">
        <v>329</v>
      </c>
      <c r="C29" s="208">
        <v>632000</v>
      </c>
      <c r="D29" s="207" t="s">
        <v>366</v>
      </c>
    </row>
    <row r="30" spans="1:4" ht="24" customHeight="1" x14ac:dyDescent="0.25">
      <c r="A30" s="149" t="s">
        <v>327</v>
      </c>
      <c r="B30" s="138" t="s">
        <v>330</v>
      </c>
      <c r="C30" s="208">
        <v>0</v>
      </c>
      <c r="D30" s="207"/>
    </row>
    <row r="31" spans="1:4" ht="24" customHeight="1" x14ac:dyDescent="0.25">
      <c r="A31" s="149" t="s">
        <v>328</v>
      </c>
      <c r="B31" s="138" t="s">
        <v>331</v>
      </c>
      <c r="C31" s="208">
        <v>0</v>
      </c>
      <c r="D31" s="207"/>
    </row>
    <row r="32" spans="1:4" ht="24" customHeight="1" x14ac:dyDescent="0.25">
      <c r="A32" s="12" t="s">
        <v>338</v>
      </c>
      <c r="B32" s="205" t="s">
        <v>333</v>
      </c>
      <c r="C32" s="206">
        <f>SUM(C33)</f>
        <v>0</v>
      </c>
      <c r="D32" s="209"/>
    </row>
    <row r="33" spans="1:4" ht="24" customHeight="1" x14ac:dyDescent="0.25">
      <c r="A33" s="149" t="s">
        <v>326</v>
      </c>
      <c r="B33" s="138" t="s">
        <v>334</v>
      </c>
      <c r="C33" s="208">
        <v>0</v>
      </c>
      <c r="D33" s="207"/>
    </row>
    <row r="34" spans="1:4" ht="24" customHeight="1" x14ac:dyDescent="0.25">
      <c r="A34" s="12" t="s">
        <v>336</v>
      </c>
      <c r="B34" s="14" t="s">
        <v>337</v>
      </c>
      <c r="C34" s="15">
        <f>SUM(C35)</f>
        <v>0</v>
      </c>
      <c r="D34" s="191"/>
    </row>
    <row r="35" spans="1:4" ht="24" customHeight="1" x14ac:dyDescent="0.25">
      <c r="A35" s="10" t="s">
        <v>326</v>
      </c>
      <c r="B35" s="6" t="s">
        <v>335</v>
      </c>
      <c r="C35" s="124">
        <v>0</v>
      </c>
      <c r="D35" s="207"/>
    </row>
    <row r="36" spans="1:4" ht="24" customHeight="1" x14ac:dyDescent="0.25">
      <c r="A36" s="10"/>
      <c r="B36" s="6"/>
      <c r="C36" s="27"/>
      <c r="D36" s="47"/>
    </row>
  </sheetData>
  <mergeCells count="2">
    <mergeCell ref="A1:D1"/>
    <mergeCell ref="A4:B4"/>
  </mergeCells>
  <phoneticPr fontId="2" type="noConversion"/>
  <printOptions horizontalCentered="1"/>
  <pageMargins left="0.59055118110236227" right="0.39370078740157483" top="0.39370078740157483" bottom="0.39370078740157483" header="0.51181102362204722" footer="0.51181102362204722"/>
  <pageSetup paperSize="9" scale="85" firstPageNumber="17" orientation="portrait" useFirstPageNumber="1" r:id="rId1"/>
  <headerFooter alignWithMargins="0">
    <oddFooter>&amp;C&amp;13&amp;P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5"/>
  <sheetViews>
    <sheetView zoomScale="75" workbookViewId="0">
      <selection activeCell="C17" sqref="C17"/>
    </sheetView>
  </sheetViews>
  <sheetFormatPr defaultRowHeight="16.5" x14ac:dyDescent="0.25"/>
  <cols>
    <col min="1" max="1" width="6.75" style="11" customWidth="1"/>
    <col min="2" max="2" width="22.875" customWidth="1"/>
    <col min="3" max="3" width="13.5" style="154" customWidth="1"/>
    <col min="4" max="4" width="62" customWidth="1"/>
    <col min="6" max="6" width="14.25" bestFit="1" customWidth="1"/>
  </cols>
  <sheetData>
    <row r="1" spans="1:6" ht="21" x14ac:dyDescent="0.25">
      <c r="A1" s="324" t="s">
        <v>403</v>
      </c>
      <c r="B1" s="324"/>
      <c r="C1" s="324"/>
      <c r="D1" s="324"/>
    </row>
    <row r="2" spans="1:6" ht="18" customHeight="1" x14ac:dyDescent="0.25">
      <c r="D2" s="131" t="s">
        <v>7</v>
      </c>
    </row>
    <row r="3" spans="1:6" ht="23.1" customHeight="1" x14ac:dyDescent="0.25">
      <c r="A3" s="10" t="s">
        <v>8</v>
      </c>
      <c r="B3" s="4" t="s">
        <v>0</v>
      </c>
      <c r="C3" s="155" t="s">
        <v>1</v>
      </c>
      <c r="D3" s="101" t="s">
        <v>2</v>
      </c>
    </row>
    <row r="4" spans="1:6" ht="23.1" customHeight="1" x14ac:dyDescent="0.25">
      <c r="A4" s="346" t="s">
        <v>21</v>
      </c>
      <c r="B4" s="347"/>
      <c r="C4" s="156">
        <f>SUM(C5,C6,C26,C27,C28,C32,C34)</f>
        <v>14010000</v>
      </c>
      <c r="D4" s="101"/>
    </row>
    <row r="5" spans="1:6" ht="23.1" customHeight="1" x14ac:dyDescent="0.25">
      <c r="A5" s="12" t="s">
        <v>14</v>
      </c>
      <c r="B5" s="13" t="s">
        <v>249</v>
      </c>
      <c r="C5" s="156">
        <v>0</v>
      </c>
      <c r="D5" s="101"/>
    </row>
    <row r="6" spans="1:6" ht="23.1" customHeight="1" x14ac:dyDescent="0.25">
      <c r="A6" s="12" t="s">
        <v>16</v>
      </c>
      <c r="B6" s="14" t="s">
        <v>250</v>
      </c>
      <c r="C6" s="156">
        <f>SUM(C7:C25)</f>
        <v>10414000</v>
      </c>
      <c r="D6" s="47"/>
    </row>
    <row r="7" spans="1:6" ht="25.15" customHeight="1" x14ac:dyDescent="0.25">
      <c r="A7" s="17" t="s">
        <v>9</v>
      </c>
      <c r="B7" s="18" t="str">
        <f>營運管理!B34</f>
        <v>2101水費</v>
      </c>
      <c r="C7" s="157">
        <f>營運管理!F34</f>
        <v>300000</v>
      </c>
      <c r="D7" s="102" t="str">
        <f>營運管理!G34</f>
        <v>年估330千元，其中約30千元由學生宿舍收入支應。</v>
      </c>
      <c r="F7" s="279"/>
    </row>
    <row r="8" spans="1:6" ht="34.9" customHeight="1" x14ac:dyDescent="0.25">
      <c r="A8" s="17" t="s">
        <v>83</v>
      </c>
      <c r="B8" s="18" t="str">
        <f>營運管理!B35</f>
        <v>2102電費</v>
      </c>
      <c r="C8" s="157">
        <f>營運管理!F35</f>
        <v>2600000</v>
      </c>
      <c r="D8" s="102" t="str">
        <f>營運管理!G35</f>
        <v>年估4,800千元，其中約2,200千元由學生宿舍收入、代付學生電費及委辦計畫等經費分攤支應。</v>
      </c>
      <c r="F8" s="279"/>
    </row>
    <row r="9" spans="1:6" ht="34.9" customHeight="1" x14ac:dyDescent="0.25">
      <c r="A9" s="17" t="s">
        <v>24</v>
      </c>
      <c r="B9" s="18" t="str">
        <f>營運管理!B36</f>
        <v>2103電話費</v>
      </c>
      <c r="C9" s="157">
        <f>營運管理!F36</f>
        <v>200000</v>
      </c>
      <c r="D9" s="102" t="str">
        <f>營運管理!G36</f>
        <v>包括數據通信費年估260千元，其中通信費約40千元由電腦使用費支應、20千元電話費由學舍收入分攤支應。</v>
      </c>
      <c r="F9" s="279"/>
    </row>
    <row r="10" spans="1:6" ht="25.15" customHeight="1" x14ac:dyDescent="0.25">
      <c r="A10" s="17" t="s">
        <v>25</v>
      </c>
      <c r="B10" s="18" t="str">
        <f>營運管理!B37</f>
        <v>2104郵費</v>
      </c>
      <c r="C10" s="157">
        <f>營運管理!F37</f>
        <v>50000</v>
      </c>
      <c r="D10" s="102" t="str">
        <f>營運管理!G37</f>
        <v>全校公務郵件資費。</v>
      </c>
      <c r="F10" s="279"/>
    </row>
    <row r="11" spans="1:6" ht="25.15" customHeight="1" x14ac:dyDescent="0.25">
      <c r="A11" s="17" t="s">
        <v>26</v>
      </c>
      <c r="B11" s="18" t="str">
        <f>營運管理!B38</f>
        <v>2105保險費</v>
      </c>
      <c r="C11" s="157">
        <f>營運管理!F38</f>
        <v>20000</v>
      </c>
      <c r="D11" s="102" t="str">
        <f>營運管理!G38</f>
        <v>全校建物、設備火災保險費用。</v>
      </c>
      <c r="F11" s="279"/>
    </row>
    <row r="12" spans="1:6" ht="34.9" customHeight="1" x14ac:dyDescent="0.25">
      <c r="A12" s="17" t="s">
        <v>27</v>
      </c>
      <c r="B12" s="18" t="str">
        <f>營運管理!B39</f>
        <v>2202公共設施維護費</v>
      </c>
      <c r="C12" s="157">
        <f>營運管理!F39</f>
        <v>3000000</v>
      </c>
      <c r="D12" s="102" t="str">
        <f>營運管理!G39</f>
        <v>全校公用房舍及場地等公設修繕費。</v>
      </c>
      <c r="F12" s="279"/>
    </row>
    <row r="13" spans="1:6" ht="25.15" customHeight="1" x14ac:dyDescent="0.25">
      <c r="A13" s="17" t="s">
        <v>28</v>
      </c>
      <c r="B13" s="18" t="str">
        <f>營運管理!B40</f>
        <v>2203飲水機定期維護費</v>
      </c>
      <c r="C13" s="157">
        <f>營運管理!F40</f>
        <v>300000</v>
      </c>
      <c r="D13" s="102" t="str">
        <f>營運管理!G40</f>
        <v>飲水機定期維護、修繕及零件更換</v>
      </c>
      <c r="F13" s="279"/>
    </row>
    <row r="14" spans="1:6" ht="25.15" customHeight="1" x14ac:dyDescent="0.25">
      <c r="A14" s="17" t="s">
        <v>29</v>
      </c>
      <c r="B14" s="18" t="str">
        <f>營運管理!B41</f>
        <v>2204用電設備維護費</v>
      </c>
      <c r="C14" s="157">
        <f>營運管理!F41</f>
        <v>50000</v>
      </c>
      <c r="D14" s="102" t="str">
        <f>營運管理!G41</f>
        <v>25千元/半年×2</v>
      </c>
      <c r="F14" s="279"/>
    </row>
    <row r="15" spans="1:6" ht="25.15" customHeight="1" x14ac:dyDescent="0.25">
      <c r="A15" s="17" t="s">
        <v>30</v>
      </c>
      <c r="B15" s="18" t="str">
        <f>營運管理!B42</f>
        <v>2205電梯保養維護費</v>
      </c>
      <c r="C15" s="157">
        <f>營運管理!F42</f>
        <v>450000</v>
      </c>
      <c r="D15" s="102" t="str">
        <f>營運管理!G42</f>
        <v>維護費定期維護及零件更換費用。</v>
      </c>
      <c r="F15" s="279"/>
    </row>
    <row r="16" spans="1:6" ht="25.9" customHeight="1" x14ac:dyDescent="0.25">
      <c r="A16" s="17" t="s">
        <v>31</v>
      </c>
      <c r="B16" s="18" t="str">
        <f>營運管理!B43</f>
        <v>2206消防設施維護費</v>
      </c>
      <c r="C16" s="157">
        <f>營運管理!F43</f>
        <v>310000</v>
      </c>
      <c r="D16" s="102" t="str">
        <f>營運管理!G43</f>
        <v>消防設備維護檢修費用及消防發電機定期維護費。</v>
      </c>
      <c r="F16" s="279"/>
    </row>
    <row r="17" spans="1:6" ht="77.25" customHeight="1" x14ac:dyDescent="0.25">
      <c r="A17" s="17" t="s">
        <v>32</v>
      </c>
      <c r="B17" s="18" t="str">
        <f>營運管理!B44</f>
        <v>2301電子軟體服務費</v>
      </c>
      <c r="C17" s="157">
        <f>營運管理!F44</f>
        <v>148000</v>
      </c>
      <c r="D17" s="102" t="str">
        <f>營運管理!G44</f>
        <v>1.出納帳務零用金系統41千元、薪資系統4千元。
2.財物管理系統12千元。
3.電子公文管理系統維護費78千元。
4.能源管理系統20千元</v>
      </c>
      <c r="F17" s="279"/>
    </row>
    <row r="18" spans="1:6" ht="49.15" customHeight="1" x14ac:dyDescent="0.25">
      <c r="A18" s="17" t="s">
        <v>33</v>
      </c>
      <c r="B18" s="18" t="str">
        <f>營運管理!B45</f>
        <v>2302保全服務費</v>
      </c>
      <c r="C18" s="157">
        <f>營運管理!F45</f>
        <v>2200000</v>
      </c>
      <c r="D18" s="102" t="str">
        <f>營運管理!G45</f>
        <v>電子保費用於110年度起包含於警衛保全費用。
警衛保全勤務費三班制全年約1,800千元（視共同供應契價調整分配額度）。</v>
      </c>
      <c r="F18" s="279"/>
    </row>
    <row r="19" spans="1:6" ht="24" customHeight="1" x14ac:dyDescent="0.25">
      <c r="A19" s="17" t="s">
        <v>34</v>
      </c>
      <c r="B19" s="18" t="str">
        <f>營運管理!B46</f>
        <v>2303水質檢測費</v>
      </c>
      <c r="C19" s="157">
        <f>營運管理!F46</f>
        <v>31000</v>
      </c>
      <c r="D19" s="102" t="str">
        <f>營運管理!G46</f>
        <v>包括飲用水及地下水質檢驗（7.56千元/季×4）。</v>
      </c>
      <c r="F19" s="279"/>
    </row>
    <row r="20" spans="1:6" ht="24" customHeight="1" x14ac:dyDescent="0.25">
      <c r="A20" s="17" t="s">
        <v>35</v>
      </c>
      <c r="B20" s="18" t="str">
        <f>營運管理!B47</f>
        <v>2304消防安檢申報費</v>
      </c>
      <c r="C20" s="157">
        <f>營運管理!F47</f>
        <v>50000</v>
      </c>
      <c r="D20" s="102" t="str">
        <f>營運管理!G47</f>
        <v>依規定每年申報一次。</v>
      </c>
      <c r="F20" s="279"/>
    </row>
    <row r="21" spans="1:6" ht="38.25" customHeight="1" x14ac:dyDescent="0.25">
      <c r="A21" s="17" t="s">
        <v>170</v>
      </c>
      <c r="B21" s="270" t="s">
        <v>237</v>
      </c>
      <c r="C21" s="157">
        <f>營運管理!F48</f>
        <v>0</v>
      </c>
      <c r="D21" s="102" t="s">
        <v>298</v>
      </c>
      <c r="F21" s="279"/>
    </row>
    <row r="22" spans="1:6" ht="24" customHeight="1" x14ac:dyDescent="0.25">
      <c r="A22" s="17" t="s">
        <v>171</v>
      </c>
      <c r="B22" s="18" t="str">
        <f>營運管理!B49</f>
        <v>2402文具用品費</v>
      </c>
      <c r="C22" s="157">
        <f>營運管理!F49</f>
        <v>30000</v>
      </c>
      <c r="D22" s="102" t="str">
        <f>營運管理!G49</f>
        <v>各單位用基本文具用品及影印紙。</v>
      </c>
      <c r="F22" s="279"/>
    </row>
    <row r="23" spans="1:6" ht="24" customHeight="1" x14ac:dyDescent="0.25">
      <c r="A23" s="17" t="s">
        <v>172</v>
      </c>
      <c r="B23" s="18" t="str">
        <f>營運管理!B50</f>
        <v>2403報章雜誌費</v>
      </c>
      <c r="C23" s="157">
        <f>營運管理!F50</f>
        <v>25000</v>
      </c>
      <c r="D23" s="102" t="str">
        <f>營運管理!G50</f>
        <v>各處訂閱報紙費用。</v>
      </c>
      <c r="F23" s="279"/>
    </row>
    <row r="24" spans="1:6" ht="24" customHeight="1" x14ac:dyDescent="0.25">
      <c r="A24" s="17" t="s">
        <v>173</v>
      </c>
      <c r="B24" s="18" t="str">
        <f>營運管理!B51</f>
        <v>2407消耗費</v>
      </c>
      <c r="C24" s="157">
        <f>營運管理!F51</f>
        <v>50000</v>
      </c>
      <c r="D24" s="102" t="str">
        <f>營運管理!G51</f>
        <v>標案審查、專家學者出席費及全校性之各種雜項支出。</v>
      </c>
      <c r="F24" s="279"/>
    </row>
    <row r="25" spans="1:6" ht="50.45" customHeight="1" x14ac:dyDescent="0.25">
      <c r="A25" s="17" t="s">
        <v>382</v>
      </c>
      <c r="B25" s="18" t="str">
        <f>營運管理!B52</f>
        <v>2512校園綠美化經費</v>
      </c>
      <c r="C25" s="157">
        <f>營運管理!F52</f>
        <v>600000</v>
      </c>
      <c r="D25" s="102" t="str">
        <f>營運管理!G52</f>
        <v>1.除草植栽修樹等綠美化相關費用350千元。
2.病媒蚊防治等校園消毒50千元。
3.化糞池抽淤及廢棄物清運100千元。</v>
      </c>
      <c r="F25" s="279"/>
    </row>
    <row r="26" spans="1:6" ht="22.9" customHeight="1" x14ac:dyDescent="0.25">
      <c r="A26" s="12" t="s">
        <v>19</v>
      </c>
      <c r="B26" s="14" t="s">
        <v>251</v>
      </c>
      <c r="C26" s="156">
        <f>業務費!E9</f>
        <v>93000</v>
      </c>
      <c r="D26" s="47"/>
    </row>
    <row r="27" spans="1:6" ht="22.9" customHeight="1" x14ac:dyDescent="0.25">
      <c r="A27" s="12" t="s">
        <v>20</v>
      </c>
      <c r="B27" s="14" t="s">
        <v>252</v>
      </c>
      <c r="C27" s="156">
        <f>差旅費!E9</f>
        <v>23000</v>
      </c>
      <c r="D27" s="47"/>
    </row>
    <row r="28" spans="1:6" ht="22.9" customHeight="1" x14ac:dyDescent="0.25">
      <c r="A28" s="12" t="s">
        <v>325</v>
      </c>
      <c r="B28" s="205" t="s">
        <v>332</v>
      </c>
      <c r="C28" s="206">
        <f>SUM(C29:C31)</f>
        <v>2330000</v>
      </c>
      <c r="D28" s="207"/>
    </row>
    <row r="29" spans="1:6" ht="22.9" customHeight="1" x14ac:dyDescent="0.25">
      <c r="A29" s="149" t="s">
        <v>326</v>
      </c>
      <c r="B29" s="138" t="s">
        <v>329</v>
      </c>
      <c r="C29" s="208">
        <v>2330000</v>
      </c>
      <c r="D29" s="207" t="s">
        <v>366</v>
      </c>
    </row>
    <row r="30" spans="1:6" ht="22.9" customHeight="1" x14ac:dyDescent="0.25">
      <c r="A30" s="149" t="s">
        <v>327</v>
      </c>
      <c r="B30" s="138" t="s">
        <v>330</v>
      </c>
      <c r="C30" s="208">
        <v>0</v>
      </c>
      <c r="D30" s="207"/>
    </row>
    <row r="31" spans="1:6" ht="22.9" customHeight="1" x14ac:dyDescent="0.25">
      <c r="A31" s="149" t="s">
        <v>328</v>
      </c>
      <c r="B31" s="138" t="s">
        <v>331</v>
      </c>
      <c r="C31" s="208">
        <v>0</v>
      </c>
      <c r="D31" s="207"/>
    </row>
    <row r="32" spans="1:6" ht="22.9" customHeight="1" x14ac:dyDescent="0.25">
      <c r="A32" s="12" t="s">
        <v>338</v>
      </c>
      <c r="B32" s="205" t="s">
        <v>333</v>
      </c>
      <c r="C32" s="206">
        <f>SUM(C33)</f>
        <v>0</v>
      </c>
      <c r="D32" s="209"/>
    </row>
    <row r="33" spans="1:4" ht="22.9" customHeight="1" x14ac:dyDescent="0.25">
      <c r="A33" s="149" t="s">
        <v>326</v>
      </c>
      <c r="B33" s="138" t="s">
        <v>334</v>
      </c>
      <c r="C33" s="208">
        <v>0</v>
      </c>
      <c r="D33" s="207"/>
    </row>
    <row r="34" spans="1:4" ht="22.9" customHeight="1" x14ac:dyDescent="0.25">
      <c r="A34" s="12" t="s">
        <v>336</v>
      </c>
      <c r="B34" s="14" t="s">
        <v>337</v>
      </c>
      <c r="C34" s="15">
        <f>SUM(C35)</f>
        <v>1150000</v>
      </c>
      <c r="D34" s="191"/>
    </row>
    <row r="35" spans="1:4" ht="24" customHeight="1" x14ac:dyDescent="0.25">
      <c r="A35" s="10" t="s">
        <v>326</v>
      </c>
      <c r="B35" s="6" t="s">
        <v>335</v>
      </c>
      <c r="C35" s="124">
        <v>1150000</v>
      </c>
      <c r="D35" s="207" t="s">
        <v>366</v>
      </c>
    </row>
  </sheetData>
  <mergeCells count="2">
    <mergeCell ref="A1:D1"/>
    <mergeCell ref="A4:B4"/>
  </mergeCells>
  <phoneticPr fontId="2" type="noConversion"/>
  <printOptions horizontalCentered="1"/>
  <pageMargins left="0.59055118110236227" right="0.39370078740157483" top="0.19685039370078741" bottom="0.31496062992125984" header="0.51181102362204722" footer="0.11811023622047245"/>
  <pageSetup paperSize="9" scale="87" firstPageNumber="18" orientation="portrait" useFirstPageNumber="1" r:id="rId1"/>
  <headerFooter alignWithMargins="0">
    <oddFooter>&amp;C&amp;15&amp;P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4"/>
  <sheetViews>
    <sheetView zoomScale="75" workbookViewId="0">
      <selection activeCell="C20" sqref="C20"/>
    </sheetView>
  </sheetViews>
  <sheetFormatPr defaultRowHeight="16.5" x14ac:dyDescent="0.25"/>
  <cols>
    <col min="1" max="1" width="7.625" style="11" customWidth="1"/>
    <col min="2" max="2" width="23.375" customWidth="1"/>
    <col min="3" max="3" width="13.5" style="1" customWidth="1"/>
    <col min="4" max="4" width="44.25" customWidth="1"/>
  </cols>
  <sheetData>
    <row r="1" spans="1:4" ht="21" x14ac:dyDescent="0.25">
      <c r="A1" s="324" t="s">
        <v>402</v>
      </c>
      <c r="B1" s="324"/>
      <c r="C1" s="324"/>
      <c r="D1" s="324"/>
    </row>
    <row r="2" spans="1:4" ht="21.4" customHeight="1" x14ac:dyDescent="0.25">
      <c r="D2" s="131" t="s">
        <v>7</v>
      </c>
    </row>
    <row r="3" spans="1:4" ht="24.95" customHeight="1" x14ac:dyDescent="0.25">
      <c r="A3" s="10" t="s">
        <v>8</v>
      </c>
      <c r="B3" s="4" t="s">
        <v>0</v>
      </c>
      <c r="C3" s="5" t="s">
        <v>1</v>
      </c>
      <c r="D3" s="101" t="s">
        <v>2</v>
      </c>
    </row>
    <row r="4" spans="1:4" ht="24.95" customHeight="1" x14ac:dyDescent="0.25">
      <c r="A4" s="346" t="s">
        <v>21</v>
      </c>
      <c r="B4" s="347"/>
      <c r="C4" s="16">
        <f>SUM(C5,C6,C12,C13,C14,C17,C18,C20)</f>
        <v>2006000</v>
      </c>
      <c r="D4" s="143"/>
    </row>
    <row r="5" spans="1:4" ht="24.95" customHeight="1" x14ac:dyDescent="0.25">
      <c r="A5" s="12" t="s">
        <v>14</v>
      </c>
      <c r="B5" s="13" t="s">
        <v>249</v>
      </c>
      <c r="C5" s="16">
        <v>0</v>
      </c>
      <c r="D5" s="143"/>
    </row>
    <row r="6" spans="1:4" ht="24.95" customHeight="1" x14ac:dyDescent="0.25">
      <c r="A6" s="12" t="s">
        <v>16</v>
      </c>
      <c r="B6" s="14" t="s">
        <v>250</v>
      </c>
      <c r="C6" s="15">
        <f>SUM(C7:C11)</f>
        <v>463000</v>
      </c>
      <c r="D6" s="47"/>
    </row>
    <row r="7" spans="1:4" s="61" customFormat="1" ht="39" customHeight="1" x14ac:dyDescent="0.25">
      <c r="A7" s="17" t="s">
        <v>117</v>
      </c>
      <c r="B7" s="18" t="str">
        <f>營運管理!B54</f>
        <v>2106職安經費</v>
      </c>
      <c r="C7" s="19">
        <f>營運管理!F54</f>
        <v>62000</v>
      </c>
      <c r="D7" s="103" t="str">
        <f>營運管理!G54</f>
        <v>1.新進(含補檢、排訂)人員健檢費用600元×50人=30,000元。
2.其他職安(監測)業務費32,000元。</v>
      </c>
    </row>
    <row r="8" spans="1:4" s="61" customFormat="1" ht="55.5" customHeight="1" x14ac:dyDescent="0.25">
      <c r="A8" s="17" t="s">
        <v>83</v>
      </c>
      <c r="B8" s="18" t="str">
        <f>營運管理!B55</f>
        <v>2201設備維護費</v>
      </c>
      <c r="C8" s="19">
        <f>營運管理!F55</f>
        <v>138000</v>
      </c>
      <c r="D8" s="103" t="str">
        <f>營運管理!G55</f>
        <v>1.機房恆溫空調保養每年12,000元+機房設備與網路維護23,800元
2.機房以外各項設備維護費用64,200元。
3.UPS電池維護38,000元。</v>
      </c>
    </row>
    <row r="9" spans="1:4" s="61" customFormat="1" ht="134.25" customHeight="1" x14ac:dyDescent="0.25">
      <c r="A9" s="17" t="s">
        <v>24</v>
      </c>
      <c r="B9" s="18" t="str">
        <f>營運管理!B56</f>
        <v>2301電子軟體服務費</v>
      </c>
      <c r="C9" s="19">
        <f>營運管理!F56</f>
        <v>213000</v>
      </c>
      <c r="D9" s="103" t="str">
        <f>營運管理!G56</f>
        <v>1.防火牆保固續約1年125,000元(內網防火牆93,000元、外網防火牆32,000元)。
2.學校網站SSL憑證16,000元。
3.防毒軟體20,000元。
4.Office軟體51,440元(20套x2572=51,440元)。
5.其他560元</v>
      </c>
    </row>
    <row r="10" spans="1:4" s="61" customFormat="1" ht="24.4" customHeight="1" x14ac:dyDescent="0.25">
      <c r="A10" s="17" t="s">
        <v>25</v>
      </c>
      <c r="B10" s="18" t="str">
        <f>營運管理!B57</f>
        <v>2501學生競技競賽費用</v>
      </c>
      <c r="C10" s="19">
        <f>營運管理!F57</f>
        <v>20000</v>
      </c>
      <c r="D10" s="103" t="str">
        <f>營運管理!G57</f>
        <v>學生參加校外競技競賽之師生差旅費用。</v>
      </c>
    </row>
    <row r="11" spans="1:4" s="61" customFormat="1" ht="23.45" customHeight="1" x14ac:dyDescent="0.25">
      <c r="A11" s="17" t="s">
        <v>26</v>
      </c>
      <c r="B11" s="18" t="str">
        <f>營運管理!B58</f>
        <v>2502研習經費</v>
      </c>
      <c r="C11" s="19">
        <f>營運管理!F58</f>
        <v>30000</v>
      </c>
      <c r="D11" s="103" t="str">
        <f>營運管理!G58</f>
        <v>自辦各項教學相關之研習費用。</v>
      </c>
    </row>
    <row r="12" spans="1:4" ht="24.95" customHeight="1" x14ac:dyDescent="0.25">
      <c r="A12" s="12" t="s">
        <v>19</v>
      </c>
      <c r="B12" s="14" t="s">
        <v>251</v>
      </c>
      <c r="C12" s="15">
        <f>業務費!E10</f>
        <v>146000</v>
      </c>
      <c r="D12" s="47"/>
    </row>
    <row r="13" spans="1:4" ht="24.95" customHeight="1" x14ac:dyDescent="0.25">
      <c r="A13" s="12" t="s">
        <v>20</v>
      </c>
      <c r="B13" s="14" t="s">
        <v>252</v>
      </c>
      <c r="C13" s="15">
        <f>差旅費!E10</f>
        <v>37000</v>
      </c>
      <c r="D13" s="47"/>
    </row>
    <row r="14" spans="1:4" ht="24.95" customHeight="1" x14ac:dyDescent="0.25">
      <c r="A14" s="12" t="s">
        <v>325</v>
      </c>
      <c r="B14" s="205" t="s">
        <v>332</v>
      </c>
      <c r="C14" s="206">
        <f>SUM(C15:C17)</f>
        <v>1360000</v>
      </c>
      <c r="D14" s="207"/>
    </row>
    <row r="15" spans="1:4" ht="24.95" customHeight="1" x14ac:dyDescent="0.25">
      <c r="A15" s="149" t="s">
        <v>326</v>
      </c>
      <c r="B15" s="138" t="s">
        <v>329</v>
      </c>
      <c r="C15" s="208">
        <v>1360000</v>
      </c>
      <c r="D15" s="207" t="s">
        <v>366</v>
      </c>
    </row>
    <row r="16" spans="1:4" ht="24.95" customHeight="1" x14ac:dyDescent="0.25">
      <c r="A16" s="149" t="s">
        <v>327</v>
      </c>
      <c r="B16" s="138" t="s">
        <v>330</v>
      </c>
      <c r="C16" s="208">
        <v>0</v>
      </c>
      <c r="D16" s="207"/>
    </row>
    <row r="17" spans="1:4" ht="24.95" customHeight="1" x14ac:dyDescent="0.25">
      <c r="A17" s="149" t="s">
        <v>328</v>
      </c>
      <c r="B17" s="138" t="s">
        <v>331</v>
      </c>
      <c r="C17" s="208">
        <v>0</v>
      </c>
      <c r="D17" s="207"/>
    </row>
    <row r="18" spans="1:4" ht="24.95" customHeight="1" x14ac:dyDescent="0.25">
      <c r="A18" s="12" t="s">
        <v>338</v>
      </c>
      <c r="B18" s="205" t="s">
        <v>333</v>
      </c>
      <c r="C18" s="206">
        <f>SUM(C19)</f>
        <v>0</v>
      </c>
      <c r="D18" s="209"/>
    </row>
    <row r="19" spans="1:4" ht="24.95" customHeight="1" x14ac:dyDescent="0.25">
      <c r="A19" s="149" t="s">
        <v>326</v>
      </c>
      <c r="B19" s="138" t="s">
        <v>334</v>
      </c>
      <c r="C19" s="208">
        <v>0</v>
      </c>
      <c r="D19" s="207"/>
    </row>
    <row r="20" spans="1:4" ht="24.95" customHeight="1" x14ac:dyDescent="0.25">
      <c r="A20" s="12" t="s">
        <v>336</v>
      </c>
      <c r="B20" s="14" t="s">
        <v>337</v>
      </c>
      <c r="C20" s="15">
        <f>SUM(C21)</f>
        <v>0</v>
      </c>
      <c r="D20" s="191"/>
    </row>
    <row r="21" spans="1:4" ht="24.95" customHeight="1" x14ac:dyDescent="0.25">
      <c r="A21" s="10" t="s">
        <v>326</v>
      </c>
      <c r="B21" s="6" t="s">
        <v>335</v>
      </c>
      <c r="C21" s="124"/>
      <c r="D21" s="47"/>
    </row>
    <row r="22" spans="1:4" ht="24.95" customHeight="1" x14ac:dyDescent="0.25">
      <c r="A22" s="10"/>
      <c r="B22" s="6"/>
      <c r="C22" s="7"/>
      <c r="D22" s="47"/>
    </row>
    <row r="23" spans="1:4" ht="24.95" customHeight="1" x14ac:dyDescent="0.25">
      <c r="A23" s="10"/>
      <c r="B23" s="6"/>
      <c r="C23" s="7"/>
      <c r="D23" s="47"/>
    </row>
    <row r="24" spans="1:4" ht="24.95" customHeight="1" x14ac:dyDescent="0.25">
      <c r="A24" s="10"/>
      <c r="B24" s="6"/>
      <c r="C24" s="7"/>
      <c r="D24" s="47"/>
    </row>
  </sheetData>
  <mergeCells count="2">
    <mergeCell ref="A1:D1"/>
    <mergeCell ref="A4:B4"/>
  </mergeCells>
  <phoneticPr fontId="2" type="noConversion"/>
  <printOptions horizontalCentered="1"/>
  <pageMargins left="0.59055118110236227" right="0.39370078740157483" top="0.59055118110236227" bottom="0.59055118110236227" header="0.51181102362204722" footer="0.51181102362204722"/>
  <pageSetup paperSize="9" firstPageNumber="19" orientation="portrait" useFirstPageNumber="1" r:id="rId1"/>
  <headerFooter alignWithMargins="0">
    <oddFooter>&amp;C&amp;13&amp;P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8"/>
  <sheetViews>
    <sheetView zoomScale="75" workbookViewId="0">
      <selection activeCell="D9" sqref="D9"/>
    </sheetView>
  </sheetViews>
  <sheetFormatPr defaultRowHeight="16.5" x14ac:dyDescent="0.25"/>
  <cols>
    <col min="1" max="1" width="7.625" style="11" customWidth="1"/>
    <col min="2" max="2" width="24.75" customWidth="1"/>
    <col min="3" max="3" width="15.625" style="1" customWidth="1"/>
    <col min="4" max="4" width="40.5" customWidth="1"/>
  </cols>
  <sheetData>
    <row r="1" spans="1:4" ht="21" x14ac:dyDescent="0.25">
      <c r="A1" s="324" t="s">
        <v>401</v>
      </c>
      <c r="B1" s="324"/>
      <c r="C1" s="324"/>
      <c r="D1" s="324"/>
    </row>
    <row r="2" spans="1:4" ht="23.65" customHeight="1" x14ac:dyDescent="0.25">
      <c r="D2" s="131" t="s">
        <v>7</v>
      </c>
    </row>
    <row r="3" spans="1:4" ht="24.95" customHeight="1" x14ac:dyDescent="0.25">
      <c r="A3" s="10" t="s">
        <v>74</v>
      </c>
      <c r="B3" s="4" t="s">
        <v>75</v>
      </c>
      <c r="C3" s="5" t="s">
        <v>76</v>
      </c>
      <c r="D3" s="101" t="s">
        <v>77</v>
      </c>
    </row>
    <row r="4" spans="1:4" ht="24.95" customHeight="1" x14ac:dyDescent="0.25">
      <c r="A4" s="346" t="s">
        <v>78</v>
      </c>
      <c r="B4" s="347"/>
      <c r="C4" s="16">
        <f>SUM(C5,C6,C13,C14,C15,C18,C19,C21)</f>
        <v>777000</v>
      </c>
      <c r="D4" s="101"/>
    </row>
    <row r="5" spans="1:4" ht="24.95" customHeight="1" x14ac:dyDescent="0.25">
      <c r="A5" s="12" t="s">
        <v>79</v>
      </c>
      <c r="B5" s="13" t="s">
        <v>249</v>
      </c>
      <c r="C5" s="16">
        <v>0</v>
      </c>
      <c r="D5" s="101"/>
    </row>
    <row r="6" spans="1:4" ht="24.95" customHeight="1" x14ac:dyDescent="0.25">
      <c r="A6" s="12" t="s">
        <v>80</v>
      </c>
      <c r="B6" s="14" t="s">
        <v>250</v>
      </c>
      <c r="C6" s="15">
        <f>SUM(C7:C12)</f>
        <v>207000</v>
      </c>
      <c r="D6" s="47"/>
    </row>
    <row r="7" spans="1:4" ht="25.15" customHeight="1" x14ac:dyDescent="0.25">
      <c r="A7" s="17" t="s">
        <v>84</v>
      </c>
      <c r="B7" s="18" t="str">
        <f>營運管理!B60</f>
        <v>1108小論文指導鐘點費</v>
      </c>
      <c r="C7" s="19">
        <f>營運管理!F60</f>
        <v>8000</v>
      </c>
      <c r="D7" s="102" t="str">
        <f>營運管理!G60</f>
        <v>指導學生小論文授課鐘點費</v>
      </c>
    </row>
    <row r="8" spans="1:4" ht="33" customHeight="1" x14ac:dyDescent="0.25">
      <c r="A8" s="17" t="s">
        <v>83</v>
      </c>
      <c r="B8" s="286" t="str">
        <f>營運管理!B61</f>
        <v>2201設備維護費</v>
      </c>
      <c r="C8" s="287">
        <f>營運管理!F61</f>
        <v>38000</v>
      </c>
      <c r="D8" s="280" t="str">
        <f>營運管理!G61</f>
        <v>115新增汰換展覽室窗簾費用(8窗)</v>
      </c>
    </row>
    <row r="9" spans="1:4" ht="34.5" customHeight="1" x14ac:dyDescent="0.25">
      <c r="A9" s="17" t="s">
        <v>24</v>
      </c>
      <c r="B9" s="18" t="str">
        <f>營運管理!B62</f>
        <v>2301電子軟體服務費</v>
      </c>
      <c r="C9" s="19">
        <f>營運管理!F62</f>
        <v>40000</v>
      </c>
      <c r="D9" s="102" t="str">
        <f>營運管理!G62</f>
        <v>本校官網維護費20,000元、圖書館自動化系統維護費20,000元</v>
      </c>
    </row>
    <row r="10" spans="1:4" ht="34.5" customHeight="1" x14ac:dyDescent="0.25">
      <c r="A10" s="17" t="s">
        <v>25</v>
      </c>
      <c r="B10" s="18" t="str">
        <f>營運管理!B63</f>
        <v>2403報章雜誌費</v>
      </c>
      <c r="C10" s="19">
        <f>營運管理!F63</f>
        <v>80000</v>
      </c>
      <c r="D10" s="102" t="str">
        <f>營運管理!G63</f>
        <v>報紙、雜誌及月刊訂閱費用。</v>
      </c>
    </row>
    <row r="11" spans="1:4" ht="25.15" customHeight="1" x14ac:dyDescent="0.25">
      <c r="A11" s="17" t="s">
        <v>26</v>
      </c>
      <c r="B11" s="18" t="str">
        <f>營運管理!B64</f>
        <v>2502研習經費</v>
      </c>
      <c r="C11" s="19">
        <f>營運管理!F64</f>
        <v>10000</v>
      </c>
      <c r="D11" s="102" t="str">
        <f>營運管理!G64</f>
        <v>自辦各項研習相關費用。</v>
      </c>
    </row>
    <row r="12" spans="1:4" ht="25.15" customHeight="1" x14ac:dyDescent="0.25">
      <c r="A12" s="17" t="s">
        <v>461</v>
      </c>
      <c r="B12" s="18" t="str">
        <f>營運管理!B65</f>
        <v>2601中台灣聯合文學獎</v>
      </c>
      <c r="C12" s="19">
        <f>營運管理!F65</f>
        <v>31000</v>
      </c>
      <c r="D12" s="102" t="str">
        <f>營運管理!G65</f>
        <v>分攤中台灣聯合文學獎費用。</v>
      </c>
    </row>
    <row r="13" spans="1:4" ht="24.95" customHeight="1" x14ac:dyDescent="0.25">
      <c r="A13" s="12" t="s">
        <v>81</v>
      </c>
      <c r="B13" s="14" t="s">
        <v>251</v>
      </c>
      <c r="C13" s="15">
        <f>業務費!E11</f>
        <v>61000</v>
      </c>
      <c r="D13" s="102"/>
    </row>
    <row r="14" spans="1:4" ht="24.95" customHeight="1" x14ac:dyDescent="0.25">
      <c r="A14" s="12" t="s">
        <v>82</v>
      </c>
      <c r="B14" s="14" t="s">
        <v>252</v>
      </c>
      <c r="C14" s="15">
        <f>差旅費!E11</f>
        <v>14000</v>
      </c>
      <c r="D14" s="47"/>
    </row>
    <row r="15" spans="1:4" ht="24.95" customHeight="1" x14ac:dyDescent="0.25">
      <c r="A15" s="12" t="s">
        <v>325</v>
      </c>
      <c r="B15" s="205" t="s">
        <v>332</v>
      </c>
      <c r="C15" s="206">
        <f>SUM(C16:C18)</f>
        <v>495000</v>
      </c>
      <c r="D15" s="47"/>
    </row>
    <row r="16" spans="1:4" ht="24.95" customHeight="1" x14ac:dyDescent="0.25">
      <c r="A16" s="149" t="s">
        <v>326</v>
      </c>
      <c r="B16" s="138" t="s">
        <v>329</v>
      </c>
      <c r="C16" s="208">
        <v>495000</v>
      </c>
      <c r="D16" s="207"/>
    </row>
    <row r="17" spans="1:4" ht="24.95" customHeight="1" x14ac:dyDescent="0.25">
      <c r="A17" s="149" t="s">
        <v>327</v>
      </c>
      <c r="B17" s="138" t="s">
        <v>330</v>
      </c>
      <c r="C17" s="208">
        <v>0</v>
      </c>
      <c r="D17" s="207" t="s">
        <v>366</v>
      </c>
    </row>
    <row r="18" spans="1:4" ht="24.95" customHeight="1" x14ac:dyDescent="0.25">
      <c r="A18" s="149" t="s">
        <v>328</v>
      </c>
      <c r="B18" s="138" t="s">
        <v>331</v>
      </c>
      <c r="C18" s="208">
        <v>0</v>
      </c>
      <c r="D18" s="207"/>
    </row>
    <row r="19" spans="1:4" ht="24.95" customHeight="1" x14ac:dyDescent="0.25">
      <c r="A19" s="12" t="s">
        <v>338</v>
      </c>
      <c r="B19" s="205" t="s">
        <v>333</v>
      </c>
      <c r="C19" s="206">
        <f>SUM(C20)</f>
        <v>0</v>
      </c>
      <c r="D19" s="207"/>
    </row>
    <row r="20" spans="1:4" ht="24.95" customHeight="1" x14ac:dyDescent="0.25">
      <c r="A20" s="149" t="s">
        <v>326</v>
      </c>
      <c r="B20" s="138" t="s">
        <v>334</v>
      </c>
      <c r="C20" s="208"/>
      <c r="D20" s="209"/>
    </row>
    <row r="21" spans="1:4" ht="24.95" customHeight="1" x14ac:dyDescent="0.25">
      <c r="A21" s="12" t="s">
        <v>336</v>
      </c>
      <c r="B21" s="14" t="s">
        <v>337</v>
      </c>
      <c r="C21" s="15">
        <f>SUM(C22)</f>
        <v>0</v>
      </c>
      <c r="D21" s="207"/>
    </row>
    <row r="22" spans="1:4" ht="24.95" customHeight="1" x14ac:dyDescent="0.25">
      <c r="A22" s="10" t="s">
        <v>326</v>
      </c>
      <c r="B22" s="6" t="s">
        <v>335</v>
      </c>
      <c r="C22" s="124">
        <v>0</v>
      </c>
      <c r="D22" s="191"/>
    </row>
    <row r="23" spans="1:4" ht="24.95" customHeight="1" x14ac:dyDescent="0.25">
      <c r="A23" s="10"/>
      <c r="B23" s="6"/>
      <c r="C23" s="7"/>
      <c r="D23" s="125"/>
    </row>
    <row r="24" spans="1:4" ht="24.95" customHeight="1" x14ac:dyDescent="0.25">
      <c r="A24" s="10"/>
      <c r="B24" s="6"/>
      <c r="C24" s="7"/>
      <c r="D24" s="47"/>
    </row>
    <row r="25" spans="1:4" ht="24.95" customHeight="1" x14ac:dyDescent="0.25">
      <c r="A25" s="10"/>
      <c r="B25" s="6"/>
      <c r="C25" s="7"/>
      <c r="D25" s="47"/>
    </row>
    <row r="26" spans="1:4" ht="24.95" customHeight="1" x14ac:dyDescent="0.25">
      <c r="A26" s="10"/>
      <c r="B26" s="6"/>
      <c r="C26" s="7"/>
      <c r="D26" s="47"/>
    </row>
    <row r="27" spans="1:4" ht="24.95" customHeight="1" x14ac:dyDescent="0.25">
      <c r="A27" s="10"/>
      <c r="B27" s="6"/>
      <c r="C27" s="7"/>
      <c r="D27" s="47"/>
    </row>
    <row r="28" spans="1:4" ht="24.95" customHeight="1" x14ac:dyDescent="0.25">
      <c r="A28" s="10"/>
      <c r="B28" s="6"/>
      <c r="C28" s="7"/>
      <c r="D28" s="47"/>
    </row>
  </sheetData>
  <mergeCells count="2">
    <mergeCell ref="A1:D1"/>
    <mergeCell ref="A4:B4"/>
  </mergeCells>
  <phoneticPr fontId="2" type="noConversion"/>
  <printOptions horizontalCentered="1"/>
  <pageMargins left="0.59055118110236227" right="0.39370078740157483" top="0.59055118110236227" bottom="0.59055118110236227" header="0.51181102362204722" footer="0.51181102362204722"/>
  <pageSetup paperSize="9" firstPageNumber="20" orientation="portrait" useFirstPageNumber="1" r:id="rId1"/>
  <headerFooter alignWithMargins="0">
    <oddFooter>&amp;C&amp;13&amp;P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
  <sheetViews>
    <sheetView zoomScale="75" workbookViewId="0">
      <selection activeCell="C7" sqref="C7:C9"/>
    </sheetView>
  </sheetViews>
  <sheetFormatPr defaultRowHeight="16.5" x14ac:dyDescent="0.25"/>
  <cols>
    <col min="1" max="1" width="7.625" style="11" customWidth="1"/>
    <col min="2" max="2" width="25.625" customWidth="1"/>
    <col min="3" max="3" width="15.625" style="1" customWidth="1"/>
    <col min="4" max="4" width="41.125" customWidth="1"/>
  </cols>
  <sheetData>
    <row r="1" spans="1:4" ht="21" x14ac:dyDescent="0.25">
      <c r="A1" s="324" t="s">
        <v>400</v>
      </c>
      <c r="B1" s="324"/>
      <c r="C1" s="324"/>
      <c r="D1" s="324"/>
    </row>
    <row r="2" spans="1:4" ht="19.5" customHeight="1" x14ac:dyDescent="0.25">
      <c r="D2" s="131" t="s">
        <v>7</v>
      </c>
    </row>
    <row r="3" spans="1:4" ht="24.95" customHeight="1" x14ac:dyDescent="0.25">
      <c r="A3" s="10" t="s">
        <v>8</v>
      </c>
      <c r="B3" s="4" t="s">
        <v>0</v>
      </c>
      <c r="C3" s="5" t="s">
        <v>1</v>
      </c>
      <c r="D3" s="101" t="s">
        <v>2</v>
      </c>
    </row>
    <row r="4" spans="1:4" ht="24.95" customHeight="1" x14ac:dyDescent="0.25">
      <c r="A4" s="346" t="s">
        <v>21</v>
      </c>
      <c r="B4" s="347"/>
      <c r="C4" s="16">
        <f>SUM(C5,C6,C10,C11,C12,C16,C18)</f>
        <v>474000</v>
      </c>
      <c r="D4" s="101"/>
    </row>
    <row r="5" spans="1:4" ht="24.95" customHeight="1" x14ac:dyDescent="0.25">
      <c r="A5" s="12" t="s">
        <v>14</v>
      </c>
      <c r="B5" s="13" t="s">
        <v>249</v>
      </c>
      <c r="C5" s="16">
        <v>0</v>
      </c>
      <c r="D5" s="101"/>
    </row>
    <row r="6" spans="1:4" ht="24.95" customHeight="1" x14ac:dyDescent="0.25">
      <c r="A6" s="12" t="s">
        <v>16</v>
      </c>
      <c r="B6" s="14" t="s">
        <v>250</v>
      </c>
      <c r="C6" s="15">
        <f>SUM(C7:C9)</f>
        <v>144000</v>
      </c>
      <c r="D6" s="47"/>
    </row>
    <row r="7" spans="1:4" ht="25.15" customHeight="1" x14ac:dyDescent="0.25">
      <c r="A7" s="17" t="s">
        <v>84</v>
      </c>
      <c r="B7" s="282" t="str">
        <f>營運管理!B67</f>
        <v>2301電子軟體服務費</v>
      </c>
      <c r="C7" s="19">
        <f>營運管理!F67</f>
        <v>74000</v>
      </c>
      <c r="D7" s="102">
        <f>營運管理!G66</f>
        <v>0</v>
      </c>
    </row>
    <row r="8" spans="1:4" ht="34.9" customHeight="1" x14ac:dyDescent="0.25">
      <c r="A8" s="149" t="s">
        <v>37</v>
      </c>
      <c r="B8" s="282" t="str">
        <f>營運管理!B68</f>
        <v>2403報章雜誌</v>
      </c>
      <c r="C8" s="19">
        <f>營運管理!F68</f>
        <v>20000</v>
      </c>
      <c r="D8" s="102" t="str">
        <f>營運管理!G67</f>
        <v>心理輔導系統及成就資料庫維護費</v>
      </c>
    </row>
    <row r="9" spans="1:4" ht="34.9" customHeight="1" x14ac:dyDescent="0.25">
      <c r="A9" s="149" t="s">
        <v>328</v>
      </c>
      <c r="B9" s="282" t="str">
        <f>營運管理!B69</f>
        <v>2502研習經費</v>
      </c>
      <c r="C9" s="19">
        <f>營運管理!F69</f>
        <v>50000</v>
      </c>
      <c r="D9" s="102" t="str">
        <f>營運管理!G68</f>
        <v>輔導諮商期刊、心理叢書。</v>
      </c>
    </row>
    <row r="10" spans="1:4" ht="24.95" customHeight="1" x14ac:dyDescent="0.25">
      <c r="A10" s="12" t="s">
        <v>19</v>
      </c>
      <c r="B10" s="14" t="s">
        <v>251</v>
      </c>
      <c r="C10" s="15">
        <f>業務費!E12</f>
        <v>64000</v>
      </c>
      <c r="D10" s="47"/>
    </row>
    <row r="11" spans="1:4" ht="24.95" customHeight="1" x14ac:dyDescent="0.25">
      <c r="A11" s="12" t="s">
        <v>20</v>
      </c>
      <c r="B11" s="14" t="s">
        <v>252</v>
      </c>
      <c r="C11" s="15">
        <f>差旅費!E12</f>
        <v>20000</v>
      </c>
      <c r="D11" s="47"/>
    </row>
    <row r="12" spans="1:4" ht="24.95" customHeight="1" x14ac:dyDescent="0.25">
      <c r="A12" s="12" t="s">
        <v>325</v>
      </c>
      <c r="B12" s="205" t="s">
        <v>332</v>
      </c>
      <c r="C12" s="206">
        <f>SUM(C13:C15)</f>
        <v>246000</v>
      </c>
      <c r="D12" s="207"/>
    </row>
    <row r="13" spans="1:4" ht="24.95" customHeight="1" x14ac:dyDescent="0.25">
      <c r="A13" s="149" t="s">
        <v>326</v>
      </c>
      <c r="B13" s="138" t="s">
        <v>329</v>
      </c>
      <c r="C13" s="208">
        <v>246000</v>
      </c>
      <c r="D13" s="207" t="s">
        <v>366</v>
      </c>
    </row>
    <row r="14" spans="1:4" ht="24.95" customHeight="1" x14ac:dyDescent="0.25">
      <c r="A14" s="149" t="s">
        <v>327</v>
      </c>
      <c r="B14" s="138" t="s">
        <v>330</v>
      </c>
      <c r="C14" s="208">
        <v>0</v>
      </c>
      <c r="D14" s="207"/>
    </row>
    <row r="15" spans="1:4" ht="24.95" customHeight="1" x14ac:dyDescent="0.25">
      <c r="A15" s="149" t="s">
        <v>328</v>
      </c>
      <c r="B15" s="138" t="s">
        <v>331</v>
      </c>
      <c r="C15" s="208">
        <v>0</v>
      </c>
      <c r="D15" s="207"/>
    </row>
    <row r="16" spans="1:4" ht="24.95" customHeight="1" x14ac:dyDescent="0.25">
      <c r="A16" s="12" t="s">
        <v>338</v>
      </c>
      <c r="B16" s="205" t="s">
        <v>333</v>
      </c>
      <c r="C16" s="206">
        <f>SUM(C17)</f>
        <v>0</v>
      </c>
      <c r="D16" s="209"/>
    </row>
    <row r="17" spans="1:4" ht="24.95" customHeight="1" x14ac:dyDescent="0.25">
      <c r="A17" s="149" t="s">
        <v>326</v>
      </c>
      <c r="B17" s="138" t="s">
        <v>334</v>
      </c>
      <c r="C17" s="208">
        <v>0</v>
      </c>
      <c r="D17" s="207"/>
    </row>
    <row r="18" spans="1:4" ht="24.95" customHeight="1" x14ac:dyDescent="0.25">
      <c r="A18" s="12" t="s">
        <v>336</v>
      </c>
      <c r="B18" s="14" t="s">
        <v>337</v>
      </c>
      <c r="C18" s="15">
        <f>SUM(C19)</f>
        <v>0</v>
      </c>
      <c r="D18" s="191"/>
    </row>
    <row r="19" spans="1:4" ht="24.95" customHeight="1" x14ac:dyDescent="0.25">
      <c r="A19" s="10" t="s">
        <v>326</v>
      </c>
      <c r="B19" s="6" t="s">
        <v>335</v>
      </c>
      <c r="C19" s="124">
        <v>0</v>
      </c>
      <c r="D19" s="125"/>
    </row>
    <row r="20" spans="1:4" ht="24.95" customHeight="1" x14ac:dyDescent="0.25">
      <c r="A20" s="10"/>
      <c r="B20" s="6"/>
      <c r="C20" s="7"/>
      <c r="D20" s="47"/>
    </row>
    <row r="21" spans="1:4" ht="24.95" customHeight="1" x14ac:dyDescent="0.25">
      <c r="A21" s="10"/>
      <c r="B21" s="6"/>
      <c r="C21" s="7"/>
      <c r="D21" s="47"/>
    </row>
    <row r="22" spans="1:4" ht="24.95" customHeight="1" x14ac:dyDescent="0.25">
      <c r="A22" s="10"/>
      <c r="B22" s="6"/>
      <c r="C22" s="7"/>
      <c r="D22" s="47"/>
    </row>
    <row r="23" spans="1:4" ht="24.95" customHeight="1" x14ac:dyDescent="0.25">
      <c r="A23" s="10"/>
      <c r="B23" s="6"/>
      <c r="C23" s="7"/>
      <c r="D23" s="47"/>
    </row>
    <row r="24" spans="1:4" ht="24.95" customHeight="1" x14ac:dyDescent="0.25">
      <c r="A24" s="10"/>
      <c r="B24" s="6"/>
      <c r="C24" s="7"/>
      <c r="D24" s="47"/>
    </row>
    <row r="25" spans="1:4" ht="24.95" customHeight="1" x14ac:dyDescent="0.25">
      <c r="A25" s="10"/>
      <c r="B25" s="6"/>
      <c r="C25" s="7"/>
      <c r="D25" s="47"/>
    </row>
    <row r="26" spans="1:4" ht="24.95" customHeight="1" x14ac:dyDescent="0.25">
      <c r="A26" s="10"/>
      <c r="B26" s="6"/>
      <c r="C26" s="7"/>
      <c r="D26" s="47"/>
    </row>
  </sheetData>
  <mergeCells count="2">
    <mergeCell ref="A1:D1"/>
    <mergeCell ref="A4:B4"/>
  </mergeCells>
  <phoneticPr fontId="2" type="noConversion"/>
  <printOptions horizontalCentered="1"/>
  <pageMargins left="0.59055118110236227" right="0.39370078740157483" top="0.59055118110236227" bottom="0.59055118110236227" header="0.51181102362204722" footer="0.51181102362204722"/>
  <pageSetup paperSize="9" firstPageNumber="21" orientation="portrait" useFirstPageNumber="1" r:id="rId1"/>
  <headerFooter alignWithMargins="0">
    <oddFooter>&amp;C&amp;13&amp;P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8"/>
  <sheetViews>
    <sheetView zoomScale="90" zoomScaleNormal="90" workbookViewId="0">
      <pane xSplit="2" ySplit="3" topLeftCell="C4" activePane="bottomRight" state="frozen"/>
      <selection pane="topRight" activeCell="C1" sqref="C1"/>
      <selection pane="bottomLeft" activeCell="A4" sqref="A4"/>
      <selection pane="bottomRight" activeCell="D5" sqref="D5"/>
    </sheetView>
  </sheetViews>
  <sheetFormatPr defaultRowHeight="16.5" x14ac:dyDescent="0.25"/>
  <cols>
    <col min="1" max="1" width="7.625" style="11" customWidth="1"/>
    <col min="2" max="2" width="22.25" customWidth="1"/>
    <col min="3" max="3" width="15.625" style="1" customWidth="1"/>
    <col min="4" max="4" width="43.75" customWidth="1"/>
  </cols>
  <sheetData>
    <row r="1" spans="1:4" ht="21" x14ac:dyDescent="0.25">
      <c r="A1" s="324" t="s">
        <v>399</v>
      </c>
      <c r="B1" s="324"/>
      <c r="C1" s="324"/>
      <c r="D1" s="324"/>
    </row>
    <row r="2" spans="1:4" ht="21.4" customHeight="1" x14ac:dyDescent="0.25">
      <c r="D2" s="131" t="s">
        <v>7</v>
      </c>
    </row>
    <row r="3" spans="1:4" ht="24.95" customHeight="1" x14ac:dyDescent="0.25">
      <c r="A3" s="10" t="s">
        <v>8</v>
      </c>
      <c r="B3" s="4" t="s">
        <v>0</v>
      </c>
      <c r="C3" s="5" t="s">
        <v>1</v>
      </c>
      <c r="D3" s="101" t="s">
        <v>2</v>
      </c>
    </row>
    <row r="4" spans="1:4" ht="24.95" customHeight="1" x14ac:dyDescent="0.25">
      <c r="A4" s="346" t="s">
        <v>21</v>
      </c>
      <c r="B4" s="347"/>
      <c r="C4" s="16">
        <f>SUM(C5,C8,C14,C15,C16,C17,C20,C22)</f>
        <v>212035000</v>
      </c>
      <c r="D4" s="101"/>
    </row>
    <row r="5" spans="1:4" ht="24.95" customHeight="1" x14ac:dyDescent="0.25">
      <c r="A5" s="12" t="s">
        <v>14</v>
      </c>
      <c r="B5" s="13" t="s">
        <v>249</v>
      </c>
      <c r="C5" s="16">
        <f>SUM(C6:C7)</f>
        <v>211584000</v>
      </c>
      <c r="D5" s="101"/>
    </row>
    <row r="6" spans="1:4" ht="24.4" customHeight="1" x14ac:dyDescent="0.25">
      <c r="A6" s="17" t="s">
        <v>36</v>
      </c>
      <c r="B6" s="34" t="s">
        <v>258</v>
      </c>
      <c r="C6" s="21">
        <f>'總表-項目'!E14</f>
        <v>211131000</v>
      </c>
      <c r="D6" s="47" t="s">
        <v>260</v>
      </c>
    </row>
    <row r="7" spans="1:4" ht="24.95" customHeight="1" x14ac:dyDescent="0.25">
      <c r="A7" s="17" t="s">
        <v>37</v>
      </c>
      <c r="B7" s="34" t="s">
        <v>259</v>
      </c>
      <c r="C7" s="21">
        <f>'總表-項目'!E18</f>
        <v>453000</v>
      </c>
      <c r="D7" s="101"/>
    </row>
    <row r="8" spans="1:4" ht="24.95" customHeight="1" x14ac:dyDescent="0.25">
      <c r="A8" s="12" t="s">
        <v>16</v>
      </c>
      <c r="B8" s="14" t="s">
        <v>250</v>
      </c>
      <c r="C8" s="15">
        <f>SUM(C9:C13)</f>
        <v>390000</v>
      </c>
      <c r="D8" s="47"/>
    </row>
    <row r="9" spans="1:4" s="61" customFormat="1" ht="25.15" customHeight="1" x14ac:dyDescent="0.25">
      <c r="A9" s="17" t="s">
        <v>115</v>
      </c>
      <c r="B9" s="18" t="str">
        <f>營運管理!B71</f>
        <v>2301電子軟體服務費</v>
      </c>
      <c r="C9" s="19">
        <f>營運管理!F71</f>
        <v>8000</v>
      </c>
      <c r="D9" s="102">
        <f>營運管理!G70</f>
        <v>0</v>
      </c>
    </row>
    <row r="10" spans="1:4" s="61" customFormat="1" ht="58.15" customHeight="1" x14ac:dyDescent="0.25">
      <c r="A10" s="17" t="s">
        <v>83</v>
      </c>
      <c r="B10" s="18" t="str">
        <f>營運管理!B72</f>
        <v>2306教師甄選費</v>
      </c>
      <c r="C10" s="19">
        <f>營運管理!F72</f>
        <v>200000</v>
      </c>
      <c r="D10" s="102" t="str">
        <f>營運管理!G71</f>
        <v>差勤系統服務費。</v>
      </c>
    </row>
    <row r="11" spans="1:4" s="61" customFormat="1" ht="25.15" customHeight="1" x14ac:dyDescent="0.25">
      <c r="A11" s="17" t="s">
        <v>24</v>
      </c>
      <c r="B11" s="18" t="str">
        <f>營運管理!B73</f>
        <v>2404職章費</v>
      </c>
      <c r="C11" s="19">
        <f>營運管理!F73</f>
        <v>2000</v>
      </c>
      <c r="D11" s="102" t="str">
        <f>營運管理!G72</f>
        <v>1.委託國教署徵聘暫列6人×30千元=180千元。
2.自行徵選代理教師20千元（補報名費不足數）。</v>
      </c>
    </row>
    <row r="12" spans="1:4" s="61" customFormat="1" ht="37.9" customHeight="1" x14ac:dyDescent="0.25">
      <c r="A12" s="17" t="s">
        <v>25</v>
      </c>
      <c r="B12" s="18" t="str">
        <f>營運管理!B74</f>
        <v>2502研習經費</v>
      </c>
      <c r="C12" s="19">
        <f>營運管理!F74</f>
        <v>30000</v>
      </c>
      <c r="D12" s="102" t="str">
        <f>營運管理!G73</f>
        <v>教職員工職章費用。</v>
      </c>
    </row>
    <row r="13" spans="1:4" s="61" customFormat="1" ht="34.9" customHeight="1" x14ac:dyDescent="0.25">
      <c r="A13" s="17" t="s">
        <v>26</v>
      </c>
      <c r="B13" s="18" t="str">
        <f>營運管理!B75</f>
        <v>2514校園事件經費</v>
      </c>
      <c r="C13" s="19">
        <f>營運管理!F75</f>
        <v>150000</v>
      </c>
      <c r="D13" s="102" t="str">
        <f>營運管理!G74</f>
        <v>自辦研習課程之講師鐘點費、交通費及材料費等。</v>
      </c>
    </row>
    <row r="14" spans="1:4" ht="24.95" customHeight="1" x14ac:dyDescent="0.25">
      <c r="A14" s="12" t="s">
        <v>19</v>
      </c>
      <c r="B14" s="14" t="s">
        <v>251</v>
      </c>
      <c r="C14" s="15">
        <f>業務費!E13</f>
        <v>50000</v>
      </c>
      <c r="D14" s="47"/>
    </row>
    <row r="15" spans="1:4" ht="24.95" customHeight="1" x14ac:dyDescent="0.25">
      <c r="A15" s="12" t="s">
        <v>20</v>
      </c>
      <c r="B15" s="14" t="s">
        <v>252</v>
      </c>
      <c r="C15" s="15">
        <f>差旅費!E13</f>
        <v>11000</v>
      </c>
      <c r="D15" s="43"/>
    </row>
    <row r="16" spans="1:4" ht="24.95" customHeight="1" x14ac:dyDescent="0.25">
      <c r="A16" s="12" t="s">
        <v>325</v>
      </c>
      <c r="B16" s="205" t="s">
        <v>332</v>
      </c>
      <c r="C16" s="206">
        <f>SUM(C17:C19)</f>
        <v>0</v>
      </c>
      <c r="D16" s="207"/>
    </row>
    <row r="17" spans="1:4" ht="24.95" customHeight="1" x14ac:dyDescent="0.25">
      <c r="A17" s="149" t="s">
        <v>326</v>
      </c>
      <c r="B17" s="138" t="s">
        <v>329</v>
      </c>
      <c r="C17" s="208">
        <v>0</v>
      </c>
      <c r="D17" s="207"/>
    </row>
    <row r="18" spans="1:4" ht="24.95" customHeight="1" x14ac:dyDescent="0.25">
      <c r="A18" s="149" t="s">
        <v>327</v>
      </c>
      <c r="B18" s="138" t="s">
        <v>330</v>
      </c>
      <c r="C18" s="208">
        <v>0</v>
      </c>
      <c r="D18" s="207"/>
    </row>
    <row r="19" spans="1:4" ht="24.95" customHeight="1" x14ac:dyDescent="0.25">
      <c r="A19" s="149" t="s">
        <v>328</v>
      </c>
      <c r="B19" s="138" t="s">
        <v>331</v>
      </c>
      <c r="C19" s="208">
        <v>0</v>
      </c>
      <c r="D19" s="207"/>
    </row>
    <row r="20" spans="1:4" ht="24.95" customHeight="1" x14ac:dyDescent="0.25">
      <c r="A20" s="12" t="s">
        <v>338</v>
      </c>
      <c r="B20" s="205" t="s">
        <v>333</v>
      </c>
      <c r="C20" s="206">
        <f>SUM(C21)</f>
        <v>0</v>
      </c>
      <c r="D20" s="209"/>
    </row>
    <row r="21" spans="1:4" ht="24.95" customHeight="1" x14ac:dyDescent="0.25">
      <c r="A21" s="149" t="s">
        <v>326</v>
      </c>
      <c r="B21" s="138" t="s">
        <v>334</v>
      </c>
      <c r="C21" s="208">
        <v>0</v>
      </c>
      <c r="D21" s="207"/>
    </row>
    <row r="22" spans="1:4" ht="24.95" customHeight="1" x14ac:dyDescent="0.25">
      <c r="A22" s="12" t="s">
        <v>336</v>
      </c>
      <c r="B22" s="14" t="s">
        <v>337</v>
      </c>
      <c r="C22" s="15">
        <f>SUM(C23)</f>
        <v>0</v>
      </c>
      <c r="D22" s="191"/>
    </row>
    <row r="23" spans="1:4" ht="24.95" customHeight="1" x14ac:dyDescent="0.25">
      <c r="A23" s="10" t="s">
        <v>326</v>
      </c>
      <c r="B23" s="6" t="s">
        <v>335</v>
      </c>
      <c r="C23" s="124"/>
      <c r="D23" s="125"/>
    </row>
    <row r="24" spans="1:4" ht="25.15" customHeight="1" x14ac:dyDescent="0.25">
      <c r="A24" s="10"/>
      <c r="B24" s="6"/>
      <c r="C24" s="7"/>
      <c r="D24" s="6"/>
    </row>
    <row r="25" spans="1:4" ht="25.15" customHeight="1" x14ac:dyDescent="0.25">
      <c r="A25" s="10"/>
      <c r="B25" s="6"/>
      <c r="C25" s="7"/>
      <c r="D25" s="6"/>
    </row>
    <row r="26" spans="1:4" ht="25.15" customHeight="1" x14ac:dyDescent="0.25">
      <c r="A26" s="10"/>
      <c r="B26" s="6"/>
      <c r="C26" s="7"/>
      <c r="D26" s="6"/>
    </row>
    <row r="27" spans="1:4" ht="25.15" customHeight="1" x14ac:dyDescent="0.25">
      <c r="A27" s="10"/>
      <c r="B27" s="6"/>
      <c r="C27" s="7"/>
      <c r="D27" s="6"/>
    </row>
    <row r="28" spans="1:4" ht="25.15" customHeight="1" x14ac:dyDescent="0.25">
      <c r="A28" s="10"/>
      <c r="B28" s="6"/>
      <c r="C28" s="7"/>
      <c r="D28" s="6"/>
    </row>
  </sheetData>
  <mergeCells count="2">
    <mergeCell ref="A1:D1"/>
    <mergeCell ref="A4:B4"/>
  </mergeCells>
  <phoneticPr fontId="2" type="noConversion"/>
  <printOptions horizontalCentered="1"/>
  <pageMargins left="0.59055118110236227" right="0.39370078740157483" top="0.59055118110236227" bottom="0.59055118110236227" header="0.51181102362204722" footer="0.51181102362204722"/>
  <pageSetup paperSize="9" firstPageNumber="22" orientation="portrait" useFirstPageNumber="1" r:id="rId1"/>
  <headerFooter alignWithMargins="0">
    <oddFooter>&amp;C&amp;13&amp;P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27"/>
  <sheetViews>
    <sheetView zoomScale="75" workbookViewId="0">
      <selection activeCell="C17" sqref="C17:C18"/>
    </sheetView>
  </sheetViews>
  <sheetFormatPr defaultRowHeight="16.5" x14ac:dyDescent="0.25"/>
  <cols>
    <col min="1" max="1" width="7.625" style="11" customWidth="1"/>
    <col min="2" max="2" width="25.75" customWidth="1"/>
    <col min="3" max="3" width="15.625" style="1" customWidth="1"/>
    <col min="4" max="4" width="36.25" customWidth="1"/>
  </cols>
  <sheetData>
    <row r="1" spans="1:4" ht="21" x14ac:dyDescent="0.25">
      <c r="A1" s="324" t="s">
        <v>398</v>
      </c>
      <c r="B1" s="324"/>
      <c r="C1" s="324"/>
      <c r="D1" s="324"/>
    </row>
    <row r="2" spans="1:4" ht="22.9" customHeight="1" x14ac:dyDescent="0.25">
      <c r="D2" s="131" t="s">
        <v>7</v>
      </c>
    </row>
    <row r="3" spans="1:4" ht="24.95" customHeight="1" x14ac:dyDescent="0.25">
      <c r="A3" s="10" t="s">
        <v>8</v>
      </c>
      <c r="B3" s="4" t="s">
        <v>0</v>
      </c>
      <c r="C3" s="5" t="s">
        <v>1</v>
      </c>
      <c r="D3" s="4" t="s">
        <v>2</v>
      </c>
    </row>
    <row r="4" spans="1:4" ht="24.95" customHeight="1" x14ac:dyDescent="0.25">
      <c r="A4" s="346" t="s">
        <v>21</v>
      </c>
      <c r="B4" s="347"/>
      <c r="C4" s="16">
        <f>SUM(C5,C6,C7,C8,C9,C13,C15)</f>
        <v>94000</v>
      </c>
      <c r="D4" s="4"/>
    </row>
    <row r="5" spans="1:4" ht="24.95" customHeight="1" x14ac:dyDescent="0.25">
      <c r="A5" s="12" t="s">
        <v>14</v>
      </c>
      <c r="B5" s="13" t="s">
        <v>249</v>
      </c>
      <c r="C5" s="16">
        <v>0</v>
      </c>
      <c r="D5" s="4"/>
    </row>
    <row r="6" spans="1:4" ht="24.95" customHeight="1" x14ac:dyDescent="0.25">
      <c r="A6" s="12" t="s">
        <v>16</v>
      </c>
      <c r="B6" s="14" t="s">
        <v>250</v>
      </c>
      <c r="C6" s="15">
        <v>0</v>
      </c>
      <c r="D6" s="6"/>
    </row>
    <row r="7" spans="1:4" ht="24.95" customHeight="1" x14ac:dyDescent="0.25">
      <c r="A7" s="12" t="s">
        <v>19</v>
      </c>
      <c r="B7" s="14" t="s">
        <v>251</v>
      </c>
      <c r="C7" s="15">
        <f>業務費!E14</f>
        <v>51000</v>
      </c>
      <c r="D7" s="6"/>
    </row>
    <row r="8" spans="1:4" ht="24.95" customHeight="1" x14ac:dyDescent="0.25">
      <c r="A8" s="12" t="s">
        <v>20</v>
      </c>
      <c r="B8" s="14" t="s">
        <v>252</v>
      </c>
      <c r="C8" s="15">
        <f>差旅費!E14</f>
        <v>11000</v>
      </c>
      <c r="D8" s="6"/>
    </row>
    <row r="9" spans="1:4" ht="24.95" customHeight="1" x14ac:dyDescent="0.25">
      <c r="A9" s="12" t="s">
        <v>325</v>
      </c>
      <c r="B9" s="205" t="s">
        <v>332</v>
      </c>
      <c r="C9" s="206">
        <f>SUM(C10:C12)</f>
        <v>32000</v>
      </c>
      <c r="D9" s="207"/>
    </row>
    <row r="10" spans="1:4" ht="24.95" customHeight="1" x14ac:dyDescent="0.25">
      <c r="A10" s="149" t="s">
        <v>326</v>
      </c>
      <c r="B10" s="138" t="s">
        <v>329</v>
      </c>
      <c r="C10" s="208">
        <v>32000</v>
      </c>
      <c r="D10" s="207" t="s">
        <v>366</v>
      </c>
    </row>
    <row r="11" spans="1:4" ht="24.95" customHeight="1" x14ac:dyDescent="0.25">
      <c r="A11" s="149" t="s">
        <v>327</v>
      </c>
      <c r="B11" s="138" t="s">
        <v>330</v>
      </c>
      <c r="C11" s="208">
        <v>0</v>
      </c>
      <c r="D11" s="207"/>
    </row>
    <row r="12" spans="1:4" ht="24.95" customHeight="1" x14ac:dyDescent="0.25">
      <c r="A12" s="149" t="s">
        <v>328</v>
      </c>
      <c r="B12" s="138" t="s">
        <v>331</v>
      </c>
      <c r="C12" s="208">
        <v>0</v>
      </c>
      <c r="D12" s="207"/>
    </row>
    <row r="13" spans="1:4" ht="24.95" customHeight="1" x14ac:dyDescent="0.25">
      <c r="A13" s="12" t="s">
        <v>338</v>
      </c>
      <c r="B13" s="205" t="s">
        <v>333</v>
      </c>
      <c r="C13" s="206">
        <f>SUM(C14)</f>
        <v>0</v>
      </c>
      <c r="D13" s="209"/>
    </row>
    <row r="14" spans="1:4" ht="24.95" customHeight="1" x14ac:dyDescent="0.25">
      <c r="A14" s="149" t="s">
        <v>326</v>
      </c>
      <c r="B14" s="138" t="s">
        <v>334</v>
      </c>
      <c r="C14" s="208">
        <v>0</v>
      </c>
      <c r="D14" s="207"/>
    </row>
    <row r="15" spans="1:4" ht="24.95" customHeight="1" x14ac:dyDescent="0.25">
      <c r="A15" s="12" t="s">
        <v>336</v>
      </c>
      <c r="B15" s="14" t="s">
        <v>337</v>
      </c>
      <c r="C15" s="15">
        <f>SUM(C16)</f>
        <v>0</v>
      </c>
      <c r="D15" s="191"/>
    </row>
    <row r="16" spans="1:4" ht="24.95" customHeight="1" x14ac:dyDescent="0.25">
      <c r="A16" s="10" t="s">
        <v>326</v>
      </c>
      <c r="B16" s="6" t="s">
        <v>335</v>
      </c>
      <c r="C16" s="124">
        <v>0</v>
      </c>
      <c r="D16" s="125"/>
    </row>
    <row r="17" spans="1:4" ht="24.95" customHeight="1" x14ac:dyDescent="0.25">
      <c r="A17" s="10"/>
      <c r="B17" s="6"/>
      <c r="C17" s="7"/>
      <c r="D17" s="6"/>
    </row>
    <row r="18" spans="1:4" ht="24.95" customHeight="1" x14ac:dyDescent="0.25">
      <c r="A18" s="10"/>
      <c r="B18" s="6"/>
      <c r="C18" s="7"/>
      <c r="D18" s="6"/>
    </row>
    <row r="19" spans="1:4" ht="24.95" customHeight="1" x14ac:dyDescent="0.25">
      <c r="A19" s="10"/>
      <c r="B19" s="6"/>
      <c r="C19" s="7"/>
      <c r="D19" s="6"/>
    </row>
    <row r="20" spans="1:4" ht="24.95" customHeight="1" x14ac:dyDescent="0.25">
      <c r="A20" s="10"/>
      <c r="B20" s="6"/>
      <c r="C20" s="7"/>
      <c r="D20" s="6"/>
    </row>
    <row r="21" spans="1:4" ht="24.95" customHeight="1" x14ac:dyDescent="0.25">
      <c r="A21" s="10"/>
      <c r="B21" s="6"/>
      <c r="C21" s="7"/>
      <c r="D21" s="6"/>
    </row>
    <row r="22" spans="1:4" ht="24.4" customHeight="1" x14ac:dyDescent="0.25">
      <c r="A22" s="10"/>
      <c r="B22" s="6"/>
      <c r="C22" s="7"/>
      <c r="D22" s="6"/>
    </row>
    <row r="23" spans="1:4" ht="24.95" customHeight="1" x14ac:dyDescent="0.25">
      <c r="A23" s="10"/>
      <c r="B23" s="6"/>
      <c r="C23" s="7"/>
      <c r="D23" s="6"/>
    </row>
    <row r="24" spans="1:4" ht="24.95" customHeight="1" x14ac:dyDescent="0.25">
      <c r="A24" s="10"/>
      <c r="B24" s="6"/>
      <c r="C24" s="7"/>
      <c r="D24" s="6"/>
    </row>
    <row r="25" spans="1:4" ht="24.95" customHeight="1" x14ac:dyDescent="0.25">
      <c r="A25" s="10"/>
      <c r="B25" s="6"/>
      <c r="C25" s="7"/>
      <c r="D25" s="6"/>
    </row>
    <row r="26" spans="1:4" ht="24.95" customHeight="1" x14ac:dyDescent="0.25">
      <c r="A26" s="10"/>
      <c r="B26" s="6"/>
      <c r="C26" s="7"/>
      <c r="D26" s="6"/>
    </row>
    <row r="27" spans="1:4" ht="24.95" customHeight="1" x14ac:dyDescent="0.25">
      <c r="A27" s="10"/>
      <c r="B27" s="6"/>
      <c r="C27" s="7"/>
      <c r="D27" s="6"/>
    </row>
  </sheetData>
  <mergeCells count="2">
    <mergeCell ref="A1:D1"/>
    <mergeCell ref="A4:B4"/>
  </mergeCells>
  <phoneticPr fontId="2" type="noConversion"/>
  <printOptions horizontalCentered="1"/>
  <pageMargins left="0.59055118110236227" right="0.39370078740157483" top="0.59055118110236227" bottom="0.59055118110236227" header="0.51181102362204722" footer="0.51181102362204722"/>
  <pageSetup paperSize="9" firstPageNumber="23" orientation="portrait" useFirstPageNumber="1" r:id="rId1"/>
  <headerFooter alignWithMargins="0">
    <oddFooter>&amp;C&amp;13&amp;P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workbookViewId="0">
      <selection activeCell="H9" sqref="H9:I9"/>
    </sheetView>
  </sheetViews>
  <sheetFormatPr defaultRowHeight="16.5" x14ac:dyDescent="0.25"/>
  <cols>
    <col min="1" max="1" width="28" customWidth="1"/>
    <col min="2" max="2" width="11.875" customWidth="1"/>
    <col min="3" max="3" width="12" customWidth="1"/>
    <col min="4" max="4" width="11.5" customWidth="1"/>
    <col min="5" max="6" width="11.875" customWidth="1"/>
    <col min="7" max="7" width="16" customWidth="1"/>
  </cols>
  <sheetData>
    <row r="1" spans="1:7" ht="36.6" customHeight="1" x14ac:dyDescent="0.25">
      <c r="A1" s="319" t="s">
        <v>394</v>
      </c>
      <c r="B1" s="319"/>
      <c r="C1" s="319"/>
      <c r="D1" s="319"/>
      <c r="E1" s="319"/>
      <c r="F1" s="319"/>
      <c r="G1" s="319"/>
    </row>
    <row r="2" spans="1:7" ht="17.45" customHeight="1" x14ac:dyDescent="0.25">
      <c r="G2" s="131" t="s">
        <v>7</v>
      </c>
    </row>
    <row r="3" spans="1:7" s="2" customFormat="1" ht="34.9" customHeight="1" x14ac:dyDescent="0.25">
      <c r="A3" s="129" t="s">
        <v>132</v>
      </c>
      <c r="B3" s="129" t="s">
        <v>133</v>
      </c>
      <c r="C3" s="175" t="s">
        <v>271</v>
      </c>
      <c r="D3" s="175" t="s">
        <v>273</v>
      </c>
      <c r="E3" s="129" t="s">
        <v>372</v>
      </c>
      <c r="F3" s="260" t="s">
        <v>373</v>
      </c>
      <c r="G3" s="129" t="s">
        <v>112</v>
      </c>
    </row>
    <row r="4" spans="1:7" s="2" customFormat="1" ht="44.25" customHeight="1" x14ac:dyDescent="0.25">
      <c r="A4" s="261" t="s">
        <v>374</v>
      </c>
      <c r="B4" s="260" t="s">
        <v>4</v>
      </c>
      <c r="C4" s="260" t="s">
        <v>272</v>
      </c>
      <c r="D4" s="265" t="s">
        <v>274</v>
      </c>
      <c r="E4" s="262">
        <v>628000</v>
      </c>
      <c r="F4" s="260"/>
      <c r="G4" s="260"/>
    </row>
    <row r="5" spans="1:7" ht="46.5" customHeight="1" x14ac:dyDescent="0.25">
      <c r="A5" s="89" t="s">
        <v>175</v>
      </c>
      <c r="B5" s="162" t="s">
        <v>56</v>
      </c>
      <c r="C5" s="175" t="s">
        <v>272</v>
      </c>
      <c r="D5" s="265" t="s">
        <v>274</v>
      </c>
      <c r="E5" s="133">
        <v>165000</v>
      </c>
      <c r="F5" s="133"/>
      <c r="G5" s="125"/>
    </row>
    <row r="6" spans="1:7" ht="39" customHeight="1" x14ac:dyDescent="0.25">
      <c r="A6" s="180" t="s">
        <v>279</v>
      </c>
      <c r="B6" s="84"/>
      <c r="C6" s="84"/>
      <c r="D6" s="181"/>
      <c r="E6" s="182">
        <f>SUM(E4:E5)</f>
        <v>793000</v>
      </c>
      <c r="F6" s="182"/>
      <c r="G6" s="125"/>
    </row>
    <row r="7" spans="1:7" ht="39" customHeight="1" x14ac:dyDescent="0.25">
      <c r="A7" s="89" t="s">
        <v>134</v>
      </c>
      <c r="B7" s="162" t="s">
        <v>4</v>
      </c>
      <c r="C7" s="175" t="s">
        <v>272</v>
      </c>
      <c r="D7" s="175" t="s">
        <v>275</v>
      </c>
      <c r="E7" s="133">
        <v>240000</v>
      </c>
      <c r="F7" s="133"/>
      <c r="G7" s="125"/>
    </row>
    <row r="8" spans="1:7" ht="70.5" customHeight="1" x14ac:dyDescent="0.25">
      <c r="A8" s="89" t="s">
        <v>396</v>
      </c>
      <c r="B8" s="136" t="s">
        <v>4</v>
      </c>
      <c r="C8" s="175" t="s">
        <v>272</v>
      </c>
      <c r="D8" s="175" t="s">
        <v>276</v>
      </c>
      <c r="E8" s="133">
        <v>1795000</v>
      </c>
      <c r="F8" s="133"/>
      <c r="G8" s="269"/>
    </row>
    <row r="9" spans="1:7" ht="39" customHeight="1" x14ac:dyDescent="0.25">
      <c r="A9" s="89" t="s">
        <v>375</v>
      </c>
      <c r="B9" s="260" t="s">
        <v>73</v>
      </c>
      <c r="C9" s="260" t="s">
        <v>272</v>
      </c>
      <c r="D9" s="260" t="s">
        <v>275</v>
      </c>
      <c r="E9" s="133"/>
      <c r="F9" s="133">
        <v>60000</v>
      </c>
      <c r="G9" s="179"/>
    </row>
    <row r="10" spans="1:7" ht="39" customHeight="1" x14ac:dyDescent="0.25">
      <c r="A10" s="180" t="s">
        <v>279</v>
      </c>
      <c r="B10" s="84"/>
      <c r="C10" s="84"/>
      <c r="D10" s="84"/>
      <c r="E10" s="182">
        <f>SUM(E7:E8)</f>
        <v>2035000</v>
      </c>
      <c r="F10" s="182">
        <f>SUM(F7:F9)</f>
        <v>60000</v>
      </c>
      <c r="G10" s="125"/>
    </row>
    <row r="11" spans="1:7" ht="39" customHeight="1" x14ac:dyDescent="0.25">
      <c r="A11" s="84" t="s">
        <v>70</v>
      </c>
      <c r="B11" s="183"/>
      <c r="C11" s="183"/>
      <c r="D11" s="183"/>
      <c r="E11" s="182">
        <f>SUM(E6,E10)</f>
        <v>2828000</v>
      </c>
      <c r="F11" s="182">
        <f>SUM(F6,F10)</f>
        <v>60000</v>
      </c>
      <c r="G11" s="191"/>
    </row>
    <row r="12" spans="1:7" ht="30.75" customHeight="1" x14ac:dyDescent="0.25">
      <c r="A12" s="134" t="s">
        <v>397</v>
      </c>
    </row>
    <row r="13" spans="1:7" ht="21.75" customHeight="1" x14ac:dyDescent="0.25">
      <c r="A13" s="130"/>
    </row>
    <row r="14" spans="1:7" ht="21.75" customHeight="1" x14ac:dyDescent="0.25">
      <c r="A14" s="130"/>
    </row>
  </sheetData>
  <mergeCells count="1">
    <mergeCell ref="A1:G1"/>
  </mergeCells>
  <phoneticPr fontId="2" type="noConversion"/>
  <printOptions horizontalCentered="1"/>
  <pageMargins left="0.70866141732283472" right="0.51181102362204722" top="0.74803149606299213" bottom="0.74803149606299213" header="0.31496062992125984" footer="0.31496062992125984"/>
  <pageSetup paperSize="9" scale="85" firstPageNumber="24" orientation="portrait" useFirstPageNumber="1" horizontalDpi="300" verticalDpi="300" r:id="rId1"/>
  <headerFooter>
    <oddFooter>&amp;C&amp;14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workbookViewId="0">
      <selection activeCell="H9" sqref="H9"/>
    </sheetView>
  </sheetViews>
  <sheetFormatPr defaultRowHeight="16.5" x14ac:dyDescent="0.25"/>
  <cols>
    <col min="1" max="1" width="34.75" customWidth="1"/>
    <col min="2" max="2" width="12.125" customWidth="1"/>
    <col min="3" max="4" width="13.5" customWidth="1"/>
    <col min="5" max="5" width="17.125" customWidth="1"/>
  </cols>
  <sheetData>
    <row r="1" spans="1:5" ht="36.6" customHeight="1" x14ac:dyDescent="0.25">
      <c r="A1" s="319" t="s">
        <v>393</v>
      </c>
      <c r="B1" s="319"/>
      <c r="C1" s="319"/>
      <c r="D1" s="319"/>
      <c r="E1" s="319"/>
    </row>
    <row r="2" spans="1:5" ht="17.45" customHeight="1" x14ac:dyDescent="0.25">
      <c r="E2" s="131" t="s">
        <v>7</v>
      </c>
    </row>
    <row r="3" spans="1:5" s="2" customFormat="1" ht="25.5" customHeight="1" x14ac:dyDescent="0.25">
      <c r="A3" s="320" t="s">
        <v>0</v>
      </c>
      <c r="B3" s="320" t="s">
        <v>133</v>
      </c>
      <c r="C3" s="320" t="s">
        <v>379</v>
      </c>
      <c r="D3" s="320"/>
      <c r="E3" s="320"/>
    </row>
    <row r="4" spans="1:5" s="2" customFormat="1" ht="25.5" customHeight="1" x14ac:dyDescent="0.25">
      <c r="A4" s="320"/>
      <c r="B4" s="320"/>
      <c r="C4" s="263" t="s">
        <v>372</v>
      </c>
      <c r="D4" s="263" t="s">
        <v>373</v>
      </c>
      <c r="E4" s="263" t="s">
        <v>60</v>
      </c>
    </row>
    <row r="5" spans="1:5" ht="51.75" customHeight="1" x14ac:dyDescent="0.25">
      <c r="A5" s="89" t="s">
        <v>353</v>
      </c>
      <c r="B5" s="263" t="s">
        <v>4</v>
      </c>
      <c r="C5" s="133">
        <v>2490000</v>
      </c>
      <c r="D5" s="133"/>
      <c r="E5" s="264">
        <f>SUM(C5:D5)</f>
        <v>2490000</v>
      </c>
    </row>
    <row r="6" spans="1:5" ht="51.75" customHeight="1" x14ac:dyDescent="0.25">
      <c r="A6" s="89" t="s">
        <v>167</v>
      </c>
      <c r="B6" s="263" t="s">
        <v>4</v>
      </c>
      <c r="C6" s="133">
        <v>3448000</v>
      </c>
      <c r="D6" s="133"/>
      <c r="E6" s="264">
        <f t="shared" ref="E6:E10" si="0">SUM(C6:D6)</f>
        <v>3448000</v>
      </c>
    </row>
    <row r="7" spans="1:5" ht="51.75" customHeight="1" x14ac:dyDescent="0.25">
      <c r="A7" s="89" t="s">
        <v>168</v>
      </c>
      <c r="B7" s="263" t="s">
        <v>4</v>
      </c>
      <c r="C7" s="133">
        <v>5412000</v>
      </c>
      <c r="D7" s="133"/>
      <c r="E7" s="264">
        <f t="shared" si="0"/>
        <v>5412000</v>
      </c>
    </row>
    <row r="8" spans="1:5" ht="51.75" customHeight="1" x14ac:dyDescent="0.25">
      <c r="A8" s="89" t="s">
        <v>352</v>
      </c>
      <c r="B8" s="263" t="s">
        <v>4</v>
      </c>
      <c r="C8" s="133">
        <v>4406000</v>
      </c>
      <c r="D8" s="133">
        <v>100000</v>
      </c>
      <c r="E8" s="264">
        <f t="shared" si="0"/>
        <v>4506000</v>
      </c>
    </row>
    <row r="9" spans="1:5" ht="51.75" customHeight="1" x14ac:dyDescent="0.25">
      <c r="A9" s="89" t="s">
        <v>395</v>
      </c>
      <c r="B9" s="271" t="s">
        <v>63</v>
      </c>
      <c r="C9" s="133">
        <v>1850000</v>
      </c>
      <c r="D9" s="133"/>
      <c r="E9" s="264">
        <f t="shared" si="0"/>
        <v>1850000</v>
      </c>
    </row>
    <row r="10" spans="1:5" ht="51.75" customHeight="1" x14ac:dyDescent="0.25">
      <c r="A10" s="89" t="s">
        <v>166</v>
      </c>
      <c r="B10" s="263" t="s">
        <v>174</v>
      </c>
      <c r="C10" s="133">
        <v>2150000</v>
      </c>
      <c r="D10" s="133"/>
      <c r="E10" s="264">
        <f t="shared" si="0"/>
        <v>2150000</v>
      </c>
    </row>
    <row r="11" spans="1:5" ht="40.15" customHeight="1" x14ac:dyDescent="0.25">
      <c r="A11" s="263" t="s">
        <v>70</v>
      </c>
      <c r="B11" s="132"/>
      <c r="C11" s="133">
        <f>SUM(C5:C10)</f>
        <v>19756000</v>
      </c>
      <c r="D11" s="133">
        <f>SUM(D5:D10)</f>
        <v>100000</v>
      </c>
      <c r="E11" s="133">
        <f>SUM(E5:E10)</f>
        <v>19856000</v>
      </c>
    </row>
    <row r="12" spans="1:5" x14ac:dyDescent="0.25">
      <c r="A12" s="134"/>
    </row>
    <row r="13" spans="1:5" x14ac:dyDescent="0.25">
      <c r="A13" s="130"/>
    </row>
    <row r="14" spans="1:5" x14ac:dyDescent="0.25">
      <c r="A14" s="130"/>
    </row>
  </sheetData>
  <mergeCells count="4">
    <mergeCell ref="A1:E1"/>
    <mergeCell ref="A3:A4"/>
    <mergeCell ref="B3:B4"/>
    <mergeCell ref="C3:E3"/>
  </mergeCells>
  <phoneticPr fontId="2" type="noConversion"/>
  <printOptions horizontalCentered="1"/>
  <pageMargins left="0.70866141732283472" right="0.51181102362204722" top="0.74803149606299213" bottom="0.74803149606299213" header="0.31496062992125984" footer="0.31496062992125984"/>
  <pageSetup paperSize="9" scale="95" firstPageNumber="25" orientation="portrait" useFirstPageNumber="1" horizontalDpi="300" verticalDpi="30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0"/>
  <sheetViews>
    <sheetView tabSelected="1" zoomScale="90" zoomScaleNormal="90" workbookViewId="0">
      <pane xSplit="2" ySplit="5" topLeftCell="C57" activePane="bottomRight" state="frozen"/>
      <selection pane="topRight" activeCell="C1" sqref="C1"/>
      <selection pane="bottomLeft" activeCell="A6" sqref="A6"/>
      <selection pane="bottomRight" activeCell="G62" sqref="G62"/>
    </sheetView>
  </sheetViews>
  <sheetFormatPr defaultRowHeight="16.5" x14ac:dyDescent="0.25"/>
  <cols>
    <col min="1" max="1" width="7.5" style="194" customWidth="1"/>
    <col min="2" max="2" width="23.375" style="194" customWidth="1"/>
    <col min="3" max="6" width="14.75" style="173" customWidth="1"/>
    <col min="7" max="7" width="41.75" style="194" customWidth="1"/>
    <col min="8" max="8" width="12.25" bestFit="1" customWidth="1"/>
  </cols>
  <sheetData>
    <row r="1" spans="1:8" ht="30" customHeight="1" x14ac:dyDescent="0.25">
      <c r="A1" s="303" t="s">
        <v>416</v>
      </c>
      <c r="B1" s="303"/>
      <c r="C1" s="303"/>
      <c r="D1" s="303"/>
      <c r="E1" s="303"/>
      <c r="F1" s="303"/>
      <c r="G1" s="303"/>
    </row>
    <row r="2" spans="1:8" ht="18.75" customHeight="1" x14ac:dyDescent="0.25">
      <c r="A2" s="192"/>
      <c r="G2" s="212" t="s">
        <v>7</v>
      </c>
      <c r="H2" s="211"/>
    </row>
    <row r="3" spans="1:8" s="2" customFormat="1" ht="22.15" customHeight="1" x14ac:dyDescent="0.25">
      <c r="A3" s="310" t="s">
        <v>3</v>
      </c>
      <c r="B3" s="310" t="s">
        <v>160</v>
      </c>
      <c r="C3" s="312" t="s">
        <v>386</v>
      </c>
      <c r="D3" s="308" t="s">
        <v>368</v>
      </c>
      <c r="E3" s="309"/>
      <c r="F3" s="317" t="s">
        <v>424</v>
      </c>
      <c r="G3" s="310" t="s">
        <v>159</v>
      </c>
    </row>
    <row r="4" spans="1:8" s="2" customFormat="1" ht="22.15" customHeight="1" x14ac:dyDescent="0.25">
      <c r="A4" s="311"/>
      <c r="B4" s="311"/>
      <c r="C4" s="313"/>
      <c r="D4" s="150" t="s">
        <v>61</v>
      </c>
      <c r="E4" s="272" t="s">
        <v>425</v>
      </c>
      <c r="F4" s="318"/>
      <c r="G4" s="311"/>
    </row>
    <row r="5" spans="1:8" s="2" customFormat="1" ht="25.15" customHeight="1" x14ac:dyDescent="0.25">
      <c r="A5" s="304" t="s">
        <v>53</v>
      </c>
      <c r="B5" s="304"/>
      <c r="C5" s="273">
        <f>SUM(C8,C15,C33,C53,C59,C66,C70,C76)</f>
        <v>10500538</v>
      </c>
      <c r="D5" s="273">
        <f>SUM(D8,D15,D33,D53,D59,D66,D70,D76)</f>
        <v>13140000</v>
      </c>
      <c r="E5" s="273">
        <f>SUM(E8,E15,E33,E53,E59,E66,E70,E76)</f>
        <v>9549574</v>
      </c>
      <c r="F5" s="273">
        <f>SUM(F8,F15,F33,F53,F59,F66,F70,F76)</f>
        <v>13564000</v>
      </c>
      <c r="G5" s="274" t="s">
        <v>426</v>
      </c>
      <c r="H5" s="92"/>
    </row>
    <row r="6" spans="1:8" s="2" customFormat="1" ht="25.15" customHeight="1" x14ac:dyDescent="0.25">
      <c r="A6" s="314" t="s">
        <v>57</v>
      </c>
      <c r="B6" s="6" t="s">
        <v>214</v>
      </c>
      <c r="C6" s="27">
        <v>0</v>
      </c>
      <c r="D6" s="27">
        <v>0</v>
      </c>
      <c r="E6" s="27">
        <v>0</v>
      </c>
      <c r="F6" s="27">
        <f>[1]總明細表!$F$6</f>
        <v>0</v>
      </c>
      <c r="G6" s="275" t="str">
        <f>[1]總明細表!$G$6</f>
        <v>辦理資安研習相關費用。</v>
      </c>
      <c r="H6" s="92"/>
    </row>
    <row r="7" spans="1:8" s="2" customFormat="1" ht="25.15" customHeight="1" x14ac:dyDescent="0.25">
      <c r="A7" s="315"/>
      <c r="B7" s="6" t="s">
        <v>268</v>
      </c>
      <c r="C7" s="27">
        <v>21000</v>
      </c>
      <c r="D7" s="27">
        <v>28000</v>
      </c>
      <c r="E7" s="27">
        <v>18750</v>
      </c>
      <c r="F7" s="27">
        <f>[1]總明細表!$F$7</f>
        <v>25000</v>
      </c>
      <c r="G7" s="275" t="s">
        <v>290</v>
      </c>
      <c r="H7" s="92"/>
    </row>
    <row r="8" spans="1:8" s="2" customFormat="1" ht="25.15" customHeight="1" x14ac:dyDescent="0.25">
      <c r="A8" s="316"/>
      <c r="B8" s="276" t="s">
        <v>60</v>
      </c>
      <c r="C8" s="26">
        <f>SUM(C7:C7)</f>
        <v>21000</v>
      </c>
      <c r="D8" s="26">
        <f>SUM(D7:D7)</f>
        <v>28000</v>
      </c>
      <c r="E8" s="26">
        <f>SUM(E7:E7)</f>
        <v>18750</v>
      </c>
      <c r="F8" s="26">
        <f>SUM(F7:F7)</f>
        <v>25000</v>
      </c>
      <c r="G8" s="222"/>
      <c r="H8" s="92"/>
    </row>
    <row r="9" spans="1:8" ht="25.15" customHeight="1" x14ac:dyDescent="0.25">
      <c r="A9" s="305" t="s">
        <v>4</v>
      </c>
      <c r="B9" s="6" t="s">
        <v>211</v>
      </c>
      <c r="C9" s="27">
        <v>26500</v>
      </c>
      <c r="D9" s="27">
        <v>200000</v>
      </c>
      <c r="E9" s="27">
        <v>12040</v>
      </c>
      <c r="F9" s="27">
        <f>[1]教務處!F6</f>
        <v>200000</v>
      </c>
      <c r="G9" s="222" t="s">
        <v>131</v>
      </c>
      <c r="H9" s="92"/>
    </row>
    <row r="10" spans="1:8" ht="33" customHeight="1" x14ac:dyDescent="0.25">
      <c r="A10" s="305"/>
      <c r="B10" s="6" t="s">
        <v>212</v>
      </c>
      <c r="C10" s="27">
        <v>129500</v>
      </c>
      <c r="D10" s="27">
        <v>250000</v>
      </c>
      <c r="E10" s="27">
        <v>73250</v>
      </c>
      <c r="F10" s="27">
        <f>[1]教務處!F7</f>
        <v>250000</v>
      </c>
      <c r="G10" s="266" t="s">
        <v>427</v>
      </c>
      <c r="H10" s="92"/>
    </row>
    <row r="11" spans="1:8" ht="30" customHeight="1" x14ac:dyDescent="0.25">
      <c r="A11" s="306"/>
      <c r="B11" s="6" t="s">
        <v>213</v>
      </c>
      <c r="C11" s="27">
        <v>79535</v>
      </c>
      <c r="D11" s="27">
        <v>100000</v>
      </c>
      <c r="E11" s="27">
        <v>58878</v>
      </c>
      <c r="F11" s="27">
        <f>[1]教務處!F8</f>
        <v>100000</v>
      </c>
      <c r="G11" s="222" t="s">
        <v>156</v>
      </c>
      <c r="H11" s="92"/>
    </row>
    <row r="12" spans="1:8" ht="28.5" customHeight="1" x14ac:dyDescent="0.25">
      <c r="A12" s="306"/>
      <c r="B12" s="6" t="s">
        <v>214</v>
      </c>
      <c r="C12" s="27">
        <v>0</v>
      </c>
      <c r="D12" s="27">
        <v>50000</v>
      </c>
      <c r="E12" s="27">
        <v>0</v>
      </c>
      <c r="F12" s="27">
        <f>[1]教務處!F9</f>
        <v>50000</v>
      </c>
      <c r="G12" s="222" t="s">
        <v>161</v>
      </c>
      <c r="H12" s="92"/>
    </row>
    <row r="13" spans="1:8" ht="21" customHeight="1" x14ac:dyDescent="0.25">
      <c r="A13" s="306"/>
      <c r="B13" s="6" t="s">
        <v>266</v>
      </c>
      <c r="C13" s="27">
        <v>495</v>
      </c>
      <c r="D13" s="27">
        <v>50000</v>
      </c>
      <c r="E13" s="27">
        <v>0</v>
      </c>
      <c r="F13" s="27">
        <f>[1]教務處!F10</f>
        <v>50000</v>
      </c>
      <c r="G13" s="222" t="s">
        <v>157</v>
      </c>
      <c r="H13" s="92"/>
    </row>
    <row r="14" spans="1:8" ht="22.5" customHeight="1" x14ac:dyDescent="0.25">
      <c r="A14" s="306"/>
      <c r="B14" s="6" t="s">
        <v>367</v>
      </c>
      <c r="C14" s="27">
        <v>65875</v>
      </c>
      <c r="D14" s="27">
        <v>66000</v>
      </c>
      <c r="E14" s="27">
        <v>62750</v>
      </c>
      <c r="F14" s="27">
        <f>[1]教務處!F11</f>
        <v>66000</v>
      </c>
      <c r="G14" s="266" t="s">
        <v>380</v>
      </c>
      <c r="H14" s="92"/>
    </row>
    <row r="15" spans="1:8" ht="25.15" customHeight="1" x14ac:dyDescent="0.25">
      <c r="A15" s="306"/>
      <c r="B15" s="276" t="s">
        <v>60</v>
      </c>
      <c r="C15" s="26">
        <f>SUM(C9:C14)</f>
        <v>301905</v>
      </c>
      <c r="D15" s="26">
        <f>SUM(D9:D14)</f>
        <v>716000</v>
      </c>
      <c r="E15" s="26">
        <f>SUM(E9:E14)</f>
        <v>206918</v>
      </c>
      <c r="F15" s="26">
        <f>SUM(F9:F14)</f>
        <v>716000</v>
      </c>
      <c r="G15" s="222"/>
      <c r="H15" s="92"/>
    </row>
    <row r="16" spans="1:8" ht="22.5" customHeight="1" x14ac:dyDescent="0.25">
      <c r="A16" s="307" t="s">
        <v>145</v>
      </c>
      <c r="B16" s="6" t="s">
        <v>211</v>
      </c>
      <c r="C16" s="27">
        <v>198076</v>
      </c>
      <c r="D16" s="27">
        <v>120000</v>
      </c>
      <c r="E16" s="27">
        <v>80598</v>
      </c>
      <c r="F16" s="27">
        <f>[1]學務處!F6</f>
        <v>120000</v>
      </c>
      <c r="G16" s="222" t="s">
        <v>428</v>
      </c>
      <c r="H16" s="92"/>
    </row>
    <row r="17" spans="1:8" ht="22.5" customHeight="1" x14ac:dyDescent="0.25">
      <c r="A17" s="301"/>
      <c r="B17" s="6" t="s">
        <v>359</v>
      </c>
      <c r="C17" s="27">
        <v>40800</v>
      </c>
      <c r="D17" s="27">
        <v>41000</v>
      </c>
      <c r="E17" s="27">
        <v>40800</v>
      </c>
      <c r="F17" s="27">
        <f>[1]學務處!F7</f>
        <v>41000</v>
      </c>
      <c r="G17" s="277" t="s">
        <v>429</v>
      </c>
      <c r="H17" s="92"/>
    </row>
    <row r="18" spans="1:8" ht="22.5" customHeight="1" x14ac:dyDescent="0.25">
      <c r="A18" s="301"/>
      <c r="B18" s="6" t="s">
        <v>212</v>
      </c>
      <c r="C18" s="27">
        <v>12000</v>
      </c>
      <c r="D18" s="27">
        <v>14000</v>
      </c>
      <c r="E18" s="27">
        <v>7000</v>
      </c>
      <c r="F18" s="27">
        <f>[1]學務處!F8</f>
        <v>14000</v>
      </c>
      <c r="G18" s="277" t="s">
        <v>430</v>
      </c>
      <c r="H18" s="92"/>
    </row>
    <row r="19" spans="1:8" ht="22.5" customHeight="1" x14ac:dyDescent="0.25">
      <c r="A19" s="301"/>
      <c r="B19" s="6" t="s">
        <v>215</v>
      </c>
      <c r="C19" s="27">
        <v>100000</v>
      </c>
      <c r="D19" s="27">
        <v>100000</v>
      </c>
      <c r="E19" s="27">
        <v>99950</v>
      </c>
      <c r="F19" s="27">
        <f>[1]學務處!F9</f>
        <v>110000</v>
      </c>
      <c r="G19" s="222" t="s">
        <v>431</v>
      </c>
      <c r="H19" s="92"/>
    </row>
    <row r="20" spans="1:8" ht="22.5" customHeight="1" x14ac:dyDescent="0.25">
      <c r="A20" s="301"/>
      <c r="B20" s="6" t="s">
        <v>216</v>
      </c>
      <c r="C20" s="27">
        <v>66274</v>
      </c>
      <c r="D20" s="27">
        <v>100000</v>
      </c>
      <c r="E20" s="27">
        <v>81765</v>
      </c>
      <c r="F20" s="27">
        <f>[1]學務處!F10</f>
        <v>100000</v>
      </c>
      <c r="G20" s="222" t="s">
        <v>432</v>
      </c>
      <c r="H20" s="92"/>
    </row>
    <row r="21" spans="1:8" ht="36" customHeight="1" x14ac:dyDescent="0.25">
      <c r="A21" s="301"/>
      <c r="B21" s="6" t="s">
        <v>217</v>
      </c>
      <c r="C21" s="27">
        <v>118337</v>
      </c>
      <c r="D21" s="27">
        <v>100000</v>
      </c>
      <c r="E21" s="27">
        <v>67789</v>
      </c>
      <c r="F21" s="27">
        <f>[1]學務處!F11</f>
        <v>110000</v>
      </c>
      <c r="G21" s="222" t="s">
        <v>433</v>
      </c>
      <c r="H21" s="92"/>
    </row>
    <row r="22" spans="1:8" ht="30" customHeight="1" x14ac:dyDescent="0.25">
      <c r="A22" s="301"/>
      <c r="B22" s="6" t="s">
        <v>263</v>
      </c>
      <c r="C22" s="27">
        <v>17529</v>
      </c>
      <c r="D22" s="27">
        <v>40000</v>
      </c>
      <c r="E22" s="27">
        <v>13000</v>
      </c>
      <c r="F22" s="27">
        <f>[1]學務處!F12</f>
        <v>30000</v>
      </c>
      <c r="G22" s="222" t="s">
        <v>434</v>
      </c>
      <c r="H22" s="92"/>
    </row>
    <row r="23" spans="1:8" ht="22.5" customHeight="1" x14ac:dyDescent="0.25">
      <c r="A23" s="301"/>
      <c r="B23" s="6" t="s">
        <v>360</v>
      </c>
      <c r="C23" s="27">
        <v>39120</v>
      </c>
      <c r="D23" s="27">
        <v>40000</v>
      </c>
      <c r="E23" s="27">
        <v>24177</v>
      </c>
      <c r="F23" s="27">
        <f>[1]學務處!F13</f>
        <v>50000</v>
      </c>
      <c r="G23" s="277" t="s">
        <v>435</v>
      </c>
      <c r="H23" s="92"/>
    </row>
    <row r="24" spans="1:8" ht="22.5" customHeight="1" x14ac:dyDescent="0.25">
      <c r="A24" s="301"/>
      <c r="B24" s="6" t="s">
        <v>268</v>
      </c>
      <c r="C24" s="27">
        <v>12600</v>
      </c>
      <c r="D24" s="27">
        <v>50000</v>
      </c>
      <c r="E24" s="27">
        <v>32600</v>
      </c>
      <c r="F24" s="27">
        <f>[1]學務處!F14</f>
        <v>50000</v>
      </c>
      <c r="G24" s="222" t="s">
        <v>436</v>
      </c>
      <c r="H24" s="92"/>
    </row>
    <row r="25" spans="1:8" s="39" customFormat="1" ht="22.5" customHeight="1" x14ac:dyDescent="0.25">
      <c r="A25" s="301"/>
      <c r="B25" s="6" t="s">
        <v>218</v>
      </c>
      <c r="C25" s="27">
        <v>70370</v>
      </c>
      <c r="D25" s="27">
        <v>80000</v>
      </c>
      <c r="E25" s="27">
        <v>75778</v>
      </c>
      <c r="F25" s="27">
        <f>[1]學務處!F15</f>
        <v>80000</v>
      </c>
      <c r="G25" s="222" t="s">
        <v>437</v>
      </c>
      <c r="H25" s="92"/>
    </row>
    <row r="26" spans="1:8" s="39" customFormat="1" ht="22.5" customHeight="1" x14ac:dyDescent="0.25">
      <c r="A26" s="301"/>
      <c r="B26" s="6" t="s">
        <v>219</v>
      </c>
      <c r="C26" s="27">
        <v>98194</v>
      </c>
      <c r="D26" s="27">
        <v>100000</v>
      </c>
      <c r="E26" s="27">
        <v>37562</v>
      </c>
      <c r="F26" s="27">
        <f>[1]學務處!F16</f>
        <v>100000</v>
      </c>
      <c r="G26" s="222" t="s">
        <v>438</v>
      </c>
      <c r="H26" s="92"/>
    </row>
    <row r="27" spans="1:8" s="39" customFormat="1" ht="22.5" customHeight="1" x14ac:dyDescent="0.25">
      <c r="A27" s="301"/>
      <c r="B27" s="6" t="s">
        <v>220</v>
      </c>
      <c r="C27" s="27">
        <v>60923</v>
      </c>
      <c r="D27" s="27">
        <v>80000</v>
      </c>
      <c r="E27" s="27">
        <v>54894</v>
      </c>
      <c r="F27" s="27">
        <f>[1]學務處!F17</f>
        <v>80000</v>
      </c>
      <c r="G27" s="222" t="s">
        <v>439</v>
      </c>
      <c r="H27" s="92"/>
    </row>
    <row r="28" spans="1:8" s="39" customFormat="1" ht="22.5" customHeight="1" x14ac:dyDescent="0.25">
      <c r="A28" s="301"/>
      <c r="B28" s="6" t="s">
        <v>221</v>
      </c>
      <c r="C28" s="27">
        <v>59975</v>
      </c>
      <c r="D28" s="27">
        <v>60000</v>
      </c>
      <c r="E28" s="27">
        <v>50765</v>
      </c>
      <c r="F28" s="27">
        <f>[1]學務處!F18</f>
        <v>70000</v>
      </c>
      <c r="G28" s="222" t="s">
        <v>440</v>
      </c>
      <c r="H28" s="92"/>
    </row>
    <row r="29" spans="1:8" s="39" customFormat="1" ht="30" customHeight="1" x14ac:dyDescent="0.25">
      <c r="A29" s="301"/>
      <c r="B29" s="6" t="s">
        <v>222</v>
      </c>
      <c r="C29" s="27">
        <v>44655</v>
      </c>
      <c r="D29" s="27">
        <v>100000</v>
      </c>
      <c r="E29" s="27">
        <v>50046</v>
      </c>
      <c r="F29" s="27">
        <f>[1]學務處!F19</f>
        <v>100000</v>
      </c>
      <c r="G29" s="222" t="s">
        <v>441</v>
      </c>
      <c r="H29" s="92"/>
    </row>
    <row r="30" spans="1:8" s="39" customFormat="1" ht="22.5" customHeight="1" x14ac:dyDescent="0.25">
      <c r="A30" s="301"/>
      <c r="B30" s="6" t="s">
        <v>223</v>
      </c>
      <c r="C30" s="27">
        <v>13495</v>
      </c>
      <c r="D30" s="27">
        <v>50000</v>
      </c>
      <c r="E30" s="27">
        <v>12375</v>
      </c>
      <c r="F30" s="27">
        <f>[1]學務處!F20</f>
        <v>50000</v>
      </c>
      <c r="G30" s="222" t="s">
        <v>442</v>
      </c>
      <c r="H30" s="92"/>
    </row>
    <row r="31" spans="1:8" s="39" customFormat="1" ht="22.5" customHeight="1" x14ac:dyDescent="0.25">
      <c r="A31" s="301"/>
      <c r="B31" s="6" t="s">
        <v>224</v>
      </c>
      <c r="C31" s="27">
        <v>3990</v>
      </c>
      <c r="D31" s="27">
        <v>10000</v>
      </c>
      <c r="E31" s="27">
        <v>0</v>
      </c>
      <c r="F31" s="27">
        <f>[1]學務處!F21</f>
        <v>0</v>
      </c>
      <c r="G31" s="222" t="s">
        <v>443</v>
      </c>
      <c r="H31" s="92"/>
    </row>
    <row r="32" spans="1:8" s="39" customFormat="1" ht="22.5" customHeight="1" x14ac:dyDescent="0.25">
      <c r="A32" s="301"/>
      <c r="B32" s="6" t="s">
        <v>354</v>
      </c>
      <c r="C32" s="27">
        <v>3400</v>
      </c>
      <c r="D32" s="27">
        <v>100000</v>
      </c>
      <c r="E32" s="27">
        <v>0</v>
      </c>
      <c r="F32" s="27">
        <f>[1]學務處!F22</f>
        <v>100000</v>
      </c>
      <c r="G32" s="222" t="s">
        <v>444</v>
      </c>
      <c r="H32" s="92"/>
    </row>
    <row r="33" spans="1:8" s="39" customFormat="1" ht="25.15" customHeight="1" x14ac:dyDescent="0.25">
      <c r="A33" s="302"/>
      <c r="B33" s="276" t="s">
        <v>60</v>
      </c>
      <c r="C33" s="26">
        <f>SUM(C16:C32)</f>
        <v>959738</v>
      </c>
      <c r="D33" s="26">
        <f>SUM(D16:D32)</f>
        <v>1185000</v>
      </c>
      <c r="E33" s="26">
        <f t="shared" ref="E33" si="0">SUM(E16:E32)</f>
        <v>729099</v>
      </c>
      <c r="F33" s="26">
        <f>SUM(F16:F32)</f>
        <v>1205000</v>
      </c>
      <c r="G33" s="222"/>
      <c r="H33" s="92"/>
    </row>
    <row r="34" spans="1:8" ht="25.5" customHeight="1" x14ac:dyDescent="0.25">
      <c r="A34" s="299" t="s">
        <v>146</v>
      </c>
      <c r="B34" s="6" t="s">
        <v>225</v>
      </c>
      <c r="C34" s="27">
        <v>245639</v>
      </c>
      <c r="D34" s="27">
        <v>300000</v>
      </c>
      <c r="E34" s="27">
        <v>220757</v>
      </c>
      <c r="F34" s="27">
        <f>[1]總務處!F6</f>
        <v>300000</v>
      </c>
      <c r="G34" s="222" t="s">
        <v>291</v>
      </c>
      <c r="H34" s="92"/>
    </row>
    <row r="35" spans="1:8" ht="32.25" customHeight="1" x14ac:dyDescent="0.25">
      <c r="A35" s="300"/>
      <c r="B35" s="6" t="s">
        <v>226</v>
      </c>
      <c r="C35" s="27">
        <v>1325880</v>
      </c>
      <c r="D35" s="27">
        <v>2600000</v>
      </c>
      <c r="E35" s="27">
        <v>1150656</v>
      </c>
      <c r="F35" s="27">
        <f>[1]總務處!F7</f>
        <v>2600000</v>
      </c>
      <c r="G35" s="222" t="s">
        <v>292</v>
      </c>
      <c r="H35" s="92"/>
    </row>
    <row r="36" spans="1:8" ht="39" customHeight="1" x14ac:dyDescent="0.25">
      <c r="A36" s="300"/>
      <c r="B36" s="6" t="s">
        <v>227</v>
      </c>
      <c r="C36" s="27">
        <v>168142</v>
      </c>
      <c r="D36" s="27">
        <v>200000</v>
      </c>
      <c r="E36" s="27">
        <v>144707</v>
      </c>
      <c r="F36" s="27">
        <f>[1]總務處!F8</f>
        <v>200000</v>
      </c>
      <c r="G36" s="222" t="s">
        <v>293</v>
      </c>
      <c r="H36" s="92"/>
    </row>
    <row r="37" spans="1:8" ht="22.5" customHeight="1" x14ac:dyDescent="0.25">
      <c r="A37" s="300"/>
      <c r="B37" s="6" t="s">
        <v>210</v>
      </c>
      <c r="C37" s="27">
        <v>45472</v>
      </c>
      <c r="D37" s="27">
        <v>50000</v>
      </c>
      <c r="E37" s="27">
        <v>34567</v>
      </c>
      <c r="F37" s="27">
        <f>[1]總務處!F9</f>
        <v>50000</v>
      </c>
      <c r="G37" s="222" t="s">
        <v>361</v>
      </c>
      <c r="H37" s="92"/>
    </row>
    <row r="38" spans="1:8" ht="22.5" customHeight="1" x14ac:dyDescent="0.25">
      <c r="A38" s="300"/>
      <c r="B38" s="6" t="s">
        <v>228</v>
      </c>
      <c r="C38" s="27">
        <v>14763</v>
      </c>
      <c r="D38" s="27">
        <v>20000</v>
      </c>
      <c r="E38" s="27">
        <v>14763</v>
      </c>
      <c r="F38" s="27">
        <f>[1]總務處!F10</f>
        <v>20000</v>
      </c>
      <c r="G38" s="222" t="s">
        <v>294</v>
      </c>
      <c r="H38" s="92"/>
    </row>
    <row r="39" spans="1:8" ht="22.5" customHeight="1" x14ac:dyDescent="0.25">
      <c r="A39" s="300"/>
      <c r="B39" s="6" t="s">
        <v>229</v>
      </c>
      <c r="C39" s="27">
        <v>3366536</v>
      </c>
      <c r="D39" s="27">
        <v>3000000</v>
      </c>
      <c r="E39" s="27">
        <v>2924079</v>
      </c>
      <c r="F39" s="27">
        <f>[1]總務處!F11</f>
        <v>3000000</v>
      </c>
      <c r="G39" s="222" t="s">
        <v>445</v>
      </c>
      <c r="H39" s="92"/>
    </row>
    <row r="40" spans="1:8" ht="22.5" customHeight="1" x14ac:dyDescent="0.25">
      <c r="A40" s="300"/>
      <c r="B40" s="6" t="s">
        <v>230</v>
      </c>
      <c r="C40" s="27">
        <v>169736</v>
      </c>
      <c r="D40" s="27">
        <v>200000</v>
      </c>
      <c r="E40" s="27">
        <v>297914</v>
      </c>
      <c r="F40" s="27">
        <f>[1]總務處!F12</f>
        <v>300000</v>
      </c>
      <c r="G40" s="222" t="s">
        <v>295</v>
      </c>
      <c r="H40" s="92"/>
    </row>
    <row r="41" spans="1:8" ht="22.5" customHeight="1" x14ac:dyDescent="0.25">
      <c r="A41" s="300"/>
      <c r="B41" s="6" t="s">
        <v>231</v>
      </c>
      <c r="C41" s="27">
        <v>50000</v>
      </c>
      <c r="D41" s="27">
        <v>50000</v>
      </c>
      <c r="E41" s="27">
        <v>25000</v>
      </c>
      <c r="F41" s="27">
        <f>[1]總務處!F13</f>
        <v>50000</v>
      </c>
      <c r="G41" s="222" t="s">
        <v>296</v>
      </c>
      <c r="H41" s="92"/>
    </row>
    <row r="42" spans="1:8" ht="22.5" customHeight="1" x14ac:dyDescent="0.25">
      <c r="A42" s="300"/>
      <c r="B42" s="6" t="s">
        <v>232</v>
      </c>
      <c r="C42" s="27">
        <v>365340</v>
      </c>
      <c r="D42" s="27">
        <v>450000</v>
      </c>
      <c r="E42" s="27">
        <v>419200</v>
      </c>
      <c r="F42" s="27">
        <f>[1]總務處!F14</f>
        <v>450000</v>
      </c>
      <c r="G42" s="222" t="s">
        <v>362</v>
      </c>
      <c r="H42" s="92"/>
    </row>
    <row r="43" spans="1:8" ht="22.5" customHeight="1" x14ac:dyDescent="0.25">
      <c r="A43" s="300"/>
      <c r="B43" s="6" t="s">
        <v>233</v>
      </c>
      <c r="C43" s="27">
        <v>270400</v>
      </c>
      <c r="D43" s="27">
        <v>270000</v>
      </c>
      <c r="E43" s="27">
        <v>403565</v>
      </c>
      <c r="F43" s="27">
        <f>[1]總務處!F15</f>
        <v>310000</v>
      </c>
      <c r="G43" s="222" t="s">
        <v>363</v>
      </c>
      <c r="H43" s="92"/>
    </row>
    <row r="44" spans="1:8" ht="61.15" customHeight="1" x14ac:dyDescent="0.25">
      <c r="A44" s="300"/>
      <c r="B44" s="6" t="s">
        <v>212</v>
      </c>
      <c r="C44" s="27">
        <v>95000</v>
      </c>
      <c r="D44" s="27">
        <v>191000</v>
      </c>
      <c r="E44" s="27">
        <v>30750</v>
      </c>
      <c r="F44" s="27">
        <f>[1]總務處!F16</f>
        <v>148000</v>
      </c>
      <c r="G44" s="222" t="s">
        <v>376</v>
      </c>
      <c r="H44" s="92"/>
    </row>
    <row r="45" spans="1:8" ht="46.5" customHeight="1" x14ac:dyDescent="0.25">
      <c r="A45" s="300"/>
      <c r="B45" s="6" t="s">
        <v>234</v>
      </c>
      <c r="C45" s="27">
        <v>1839996</v>
      </c>
      <c r="D45" s="27">
        <v>1960000</v>
      </c>
      <c r="E45" s="27">
        <v>1602960</v>
      </c>
      <c r="F45" s="27">
        <f>[1]總務處!F17</f>
        <v>2200000</v>
      </c>
      <c r="G45" s="222" t="s">
        <v>348</v>
      </c>
      <c r="H45" s="92"/>
    </row>
    <row r="46" spans="1:8" ht="25.15" customHeight="1" x14ac:dyDescent="0.25">
      <c r="A46" s="300"/>
      <c r="B46" s="6" t="s">
        <v>235</v>
      </c>
      <c r="C46" s="27">
        <v>29295</v>
      </c>
      <c r="D46" s="27">
        <v>31000</v>
      </c>
      <c r="E46" s="27">
        <v>22680</v>
      </c>
      <c r="F46" s="27">
        <f>[1]總務處!F18</f>
        <v>31000</v>
      </c>
      <c r="G46" s="222" t="s">
        <v>349</v>
      </c>
      <c r="H46" s="92"/>
    </row>
    <row r="47" spans="1:8" ht="22.5" customHeight="1" x14ac:dyDescent="0.25">
      <c r="A47" s="300"/>
      <c r="B47" s="6" t="s">
        <v>236</v>
      </c>
      <c r="C47" s="27">
        <v>0</v>
      </c>
      <c r="D47" s="27">
        <v>50000</v>
      </c>
      <c r="E47" s="27">
        <v>39000</v>
      </c>
      <c r="F47" s="27">
        <f>[1]總務處!F19</f>
        <v>50000</v>
      </c>
      <c r="G47" s="222" t="s">
        <v>297</v>
      </c>
      <c r="H47" s="92"/>
    </row>
    <row r="48" spans="1:8" ht="30" customHeight="1" x14ac:dyDescent="0.25">
      <c r="A48" s="300"/>
      <c r="B48" s="6" t="s">
        <v>237</v>
      </c>
      <c r="C48" s="27">
        <v>0</v>
      </c>
      <c r="D48" s="27">
        <v>33000</v>
      </c>
      <c r="E48" s="27">
        <v>33000</v>
      </c>
      <c r="F48" s="27">
        <f>[1]總務處!F20</f>
        <v>0</v>
      </c>
      <c r="G48" s="222" t="s">
        <v>298</v>
      </c>
      <c r="H48" s="92"/>
    </row>
    <row r="49" spans="1:8" ht="22.5" customHeight="1" x14ac:dyDescent="0.25">
      <c r="A49" s="300"/>
      <c r="B49" s="6" t="s">
        <v>238</v>
      </c>
      <c r="C49" s="27">
        <v>12620</v>
      </c>
      <c r="D49" s="27">
        <v>30000</v>
      </c>
      <c r="E49" s="27">
        <v>3212</v>
      </c>
      <c r="F49" s="27">
        <f>[1]總務處!F21</f>
        <v>30000</v>
      </c>
      <c r="G49" s="222" t="s">
        <v>299</v>
      </c>
      <c r="H49" s="92"/>
    </row>
    <row r="50" spans="1:8" ht="22.5" customHeight="1" x14ac:dyDescent="0.25">
      <c r="A50" s="300"/>
      <c r="B50" s="6" t="s">
        <v>239</v>
      </c>
      <c r="C50" s="27">
        <v>21600</v>
      </c>
      <c r="D50" s="27">
        <v>25000</v>
      </c>
      <c r="E50" s="27">
        <v>16800</v>
      </c>
      <c r="F50" s="27">
        <f>[1]總務處!F22</f>
        <v>25000</v>
      </c>
      <c r="G50" s="222" t="s">
        <v>300</v>
      </c>
      <c r="H50" s="92"/>
    </row>
    <row r="51" spans="1:8" ht="22.5" customHeight="1" x14ac:dyDescent="0.25">
      <c r="A51" s="300"/>
      <c r="B51" s="6" t="s">
        <v>240</v>
      </c>
      <c r="C51" s="27">
        <v>55242</v>
      </c>
      <c r="D51" s="27">
        <v>50000</v>
      </c>
      <c r="E51" s="27">
        <v>45996</v>
      </c>
      <c r="F51" s="27">
        <f>[1]總務處!F23</f>
        <v>50000</v>
      </c>
      <c r="G51" s="222" t="s">
        <v>301</v>
      </c>
      <c r="H51" s="92"/>
    </row>
    <row r="52" spans="1:8" ht="46.9" customHeight="1" x14ac:dyDescent="0.25">
      <c r="A52" s="300"/>
      <c r="B52" s="6" t="s">
        <v>241</v>
      </c>
      <c r="C52" s="27">
        <v>601464</v>
      </c>
      <c r="D52" s="27">
        <v>600000</v>
      </c>
      <c r="E52" s="27">
        <v>596935</v>
      </c>
      <c r="F52" s="27">
        <f>[1]總務處!F24</f>
        <v>600000</v>
      </c>
      <c r="G52" s="222" t="s">
        <v>364</v>
      </c>
      <c r="H52" s="92"/>
    </row>
    <row r="53" spans="1:8" ht="25.15" customHeight="1" x14ac:dyDescent="0.25">
      <c r="A53" s="300"/>
      <c r="B53" s="276" t="s">
        <v>60</v>
      </c>
      <c r="C53" s="26">
        <f>SUM(C34:C52)</f>
        <v>8677125</v>
      </c>
      <c r="D53" s="26">
        <f>SUM(D34:D52)</f>
        <v>10110000</v>
      </c>
      <c r="E53" s="26">
        <f>SUM(E34:E52)</f>
        <v>8026541</v>
      </c>
      <c r="F53" s="26">
        <f>SUM(F34:F52)</f>
        <v>10414000</v>
      </c>
      <c r="G53" s="222"/>
      <c r="H53" s="92"/>
    </row>
    <row r="54" spans="1:8" ht="50.25" customHeight="1" x14ac:dyDescent="0.25">
      <c r="A54" s="299" t="s">
        <v>147</v>
      </c>
      <c r="B54" s="6" t="s">
        <v>350</v>
      </c>
      <c r="C54" s="27">
        <v>28800</v>
      </c>
      <c r="D54" s="27">
        <v>118000</v>
      </c>
      <c r="E54" s="27">
        <v>84856</v>
      </c>
      <c r="F54" s="27">
        <f>[1]實習處!F6</f>
        <v>62000</v>
      </c>
      <c r="G54" s="222" t="s">
        <v>446</v>
      </c>
      <c r="H54" s="92"/>
    </row>
    <row r="55" spans="1:8" ht="60.75" customHeight="1" x14ac:dyDescent="0.25">
      <c r="A55" s="299"/>
      <c r="B55" s="6" t="s">
        <v>243</v>
      </c>
      <c r="C55" s="27">
        <v>95390</v>
      </c>
      <c r="D55" s="27">
        <v>100000</v>
      </c>
      <c r="E55" s="27">
        <v>88750</v>
      </c>
      <c r="F55" s="27">
        <f>[1]實習處!F7</f>
        <v>138000</v>
      </c>
      <c r="G55" s="222" t="s">
        <v>447</v>
      </c>
      <c r="H55" s="92"/>
    </row>
    <row r="56" spans="1:8" ht="92.25" customHeight="1" x14ac:dyDescent="0.25">
      <c r="A56" s="299"/>
      <c r="B56" s="6" t="s">
        <v>289</v>
      </c>
      <c r="C56" s="27">
        <v>116203</v>
      </c>
      <c r="D56" s="27">
        <v>162000</v>
      </c>
      <c r="E56" s="27">
        <v>127511</v>
      </c>
      <c r="F56" s="27">
        <f>[1]實習處!F8</f>
        <v>213000</v>
      </c>
      <c r="G56" s="222" t="s">
        <v>448</v>
      </c>
      <c r="H56" s="92"/>
    </row>
    <row r="57" spans="1:8" ht="22.5" customHeight="1" x14ac:dyDescent="0.25">
      <c r="A57" s="299"/>
      <c r="B57" s="6" t="s">
        <v>217</v>
      </c>
      <c r="C57" s="27">
        <v>8739</v>
      </c>
      <c r="D57" s="27">
        <v>20000</v>
      </c>
      <c r="E57" s="27">
        <v>0</v>
      </c>
      <c r="F57" s="27">
        <f>[1]實習處!F9</f>
        <v>20000</v>
      </c>
      <c r="G57" s="222" t="s">
        <v>449</v>
      </c>
      <c r="H57" s="92"/>
    </row>
    <row r="58" spans="1:8" ht="22.5" customHeight="1" x14ac:dyDescent="0.25">
      <c r="A58" s="299"/>
      <c r="B58" s="6" t="s">
        <v>263</v>
      </c>
      <c r="C58" s="27">
        <v>5044</v>
      </c>
      <c r="D58" s="27">
        <v>50000</v>
      </c>
      <c r="E58" s="27">
        <v>0</v>
      </c>
      <c r="F58" s="27">
        <f>[1]實習處!F10</f>
        <v>30000</v>
      </c>
      <c r="G58" s="222" t="s">
        <v>450</v>
      </c>
      <c r="H58" s="92"/>
    </row>
    <row r="59" spans="1:8" ht="25.15" customHeight="1" x14ac:dyDescent="0.25">
      <c r="A59" s="300"/>
      <c r="B59" s="276" t="s">
        <v>60</v>
      </c>
      <c r="C59" s="26">
        <f>SUM(C54:C58)</f>
        <v>254176</v>
      </c>
      <c r="D59" s="26">
        <f t="shared" ref="D59:E59" si="1">SUM(D54:D58)</f>
        <v>450000</v>
      </c>
      <c r="E59" s="26">
        <f t="shared" si="1"/>
        <v>301117</v>
      </c>
      <c r="F59" s="26">
        <f>SUM(F54:F58)</f>
        <v>463000</v>
      </c>
      <c r="G59" s="222"/>
      <c r="H59" s="92"/>
    </row>
    <row r="60" spans="1:8" ht="25.15" customHeight="1" x14ac:dyDescent="0.25">
      <c r="A60" s="299" t="s">
        <v>148</v>
      </c>
      <c r="B60" s="6" t="s">
        <v>269</v>
      </c>
      <c r="C60" s="27">
        <v>5020</v>
      </c>
      <c r="D60" s="27">
        <v>10000</v>
      </c>
      <c r="E60" s="27">
        <v>2520</v>
      </c>
      <c r="F60" s="27">
        <f>[1]圖書館!F6</f>
        <v>8000</v>
      </c>
      <c r="G60" s="222" t="s">
        <v>270</v>
      </c>
      <c r="H60" s="92"/>
    </row>
    <row r="61" spans="1:8" s="281" customFormat="1" ht="27" customHeight="1" x14ac:dyDescent="0.25">
      <c r="A61" s="299"/>
      <c r="B61" s="282" t="s">
        <v>211</v>
      </c>
      <c r="C61" s="27"/>
      <c r="D61" s="27"/>
      <c r="E61" s="27"/>
      <c r="F61" s="285">
        <v>38000</v>
      </c>
      <c r="G61" s="284" t="s">
        <v>451</v>
      </c>
      <c r="H61" s="283"/>
    </row>
    <row r="62" spans="1:8" ht="36.75" customHeight="1" x14ac:dyDescent="0.25">
      <c r="A62" s="299"/>
      <c r="B62" s="6" t="s">
        <v>212</v>
      </c>
      <c r="C62" s="27">
        <v>15000</v>
      </c>
      <c r="D62" s="27">
        <v>40000</v>
      </c>
      <c r="E62" s="27">
        <v>17500</v>
      </c>
      <c r="F62" s="27">
        <v>40000</v>
      </c>
      <c r="G62" s="222" t="s">
        <v>465</v>
      </c>
      <c r="H62" s="92"/>
    </row>
    <row r="63" spans="1:8" ht="22.5" customHeight="1" x14ac:dyDescent="0.25">
      <c r="A63" s="299"/>
      <c r="B63" s="6" t="s">
        <v>239</v>
      </c>
      <c r="C63" s="27">
        <v>64384</v>
      </c>
      <c r="D63" s="27">
        <v>80000</v>
      </c>
      <c r="E63" s="27">
        <v>60617</v>
      </c>
      <c r="F63" s="27">
        <v>80000</v>
      </c>
      <c r="G63" s="222" t="s">
        <v>137</v>
      </c>
      <c r="H63" s="92"/>
    </row>
    <row r="64" spans="1:8" ht="22.5" customHeight="1" x14ac:dyDescent="0.25">
      <c r="A64" s="299"/>
      <c r="B64" s="6" t="s">
        <v>263</v>
      </c>
      <c r="C64" s="27">
        <v>5000</v>
      </c>
      <c r="D64" s="27">
        <v>10000</v>
      </c>
      <c r="E64" s="27">
        <v>7440</v>
      </c>
      <c r="F64" s="27">
        <v>10000</v>
      </c>
      <c r="G64" s="222" t="s">
        <v>302</v>
      </c>
      <c r="H64" s="92"/>
    </row>
    <row r="65" spans="1:8" ht="22.5" customHeight="1" x14ac:dyDescent="0.25">
      <c r="A65" s="299"/>
      <c r="B65" s="6" t="s">
        <v>242</v>
      </c>
      <c r="C65" s="27">
        <v>31000</v>
      </c>
      <c r="D65" s="27">
        <v>31000</v>
      </c>
      <c r="E65" s="27">
        <v>31000</v>
      </c>
      <c r="F65" s="27">
        <v>31000</v>
      </c>
      <c r="G65" s="222" t="s">
        <v>264</v>
      </c>
      <c r="H65" s="92"/>
    </row>
    <row r="66" spans="1:8" ht="25.15" customHeight="1" x14ac:dyDescent="0.25">
      <c r="A66" s="300"/>
      <c r="B66" s="276" t="s">
        <v>60</v>
      </c>
      <c r="C66" s="27">
        <f>SUM(C60:C65)</f>
        <v>120404</v>
      </c>
      <c r="D66" s="26">
        <f>SUM(D60:D65)</f>
        <v>171000</v>
      </c>
      <c r="E66" s="26">
        <f>SUM(E60:E65)</f>
        <v>119077</v>
      </c>
      <c r="F66" s="26">
        <f>SUM(F60:F65)</f>
        <v>207000</v>
      </c>
      <c r="G66" s="222"/>
      <c r="H66" s="92"/>
    </row>
    <row r="67" spans="1:8" ht="22.5" customHeight="1" x14ac:dyDescent="0.25">
      <c r="A67" s="301" t="s">
        <v>347</v>
      </c>
      <c r="B67" s="6" t="s">
        <v>244</v>
      </c>
      <c r="C67" s="27">
        <v>30000</v>
      </c>
      <c r="D67" s="223">
        <v>30000</v>
      </c>
      <c r="E67" s="27">
        <v>0</v>
      </c>
      <c r="F67" s="27">
        <f>[1]輔導室!F6</f>
        <v>74000</v>
      </c>
      <c r="G67" s="222" t="s">
        <v>452</v>
      </c>
      <c r="H67" s="92"/>
    </row>
    <row r="68" spans="1:8" ht="22.5" customHeight="1" x14ac:dyDescent="0.25">
      <c r="A68" s="301"/>
      <c r="B68" s="6" t="s">
        <v>245</v>
      </c>
      <c r="C68" s="27">
        <v>11620</v>
      </c>
      <c r="D68" s="27">
        <v>20000</v>
      </c>
      <c r="E68" s="27">
        <v>0</v>
      </c>
      <c r="F68" s="27">
        <f>[1]輔導室!F7</f>
        <v>20000</v>
      </c>
      <c r="G68" s="278" t="s">
        <v>158</v>
      </c>
      <c r="H68" s="92"/>
    </row>
    <row r="69" spans="1:8" ht="25.15" customHeight="1" x14ac:dyDescent="0.25">
      <c r="A69" s="301"/>
      <c r="B69" s="6" t="s">
        <v>263</v>
      </c>
      <c r="C69" s="27">
        <v>34060</v>
      </c>
      <c r="D69" s="223">
        <v>50000</v>
      </c>
      <c r="E69" s="27">
        <v>42002</v>
      </c>
      <c r="F69" s="27">
        <f>[1]輔導室!F8</f>
        <v>50000</v>
      </c>
      <c r="G69" s="222" t="s">
        <v>181</v>
      </c>
      <c r="H69" s="92"/>
    </row>
    <row r="70" spans="1:8" ht="25.15" customHeight="1" x14ac:dyDescent="0.25">
      <c r="A70" s="302"/>
      <c r="B70" s="276" t="s">
        <v>60</v>
      </c>
      <c r="C70" s="27">
        <f>SUM(C67:C69)</f>
        <v>75680</v>
      </c>
      <c r="D70" s="26">
        <f>SUM(D67:D69)</f>
        <v>100000</v>
      </c>
      <c r="E70" s="26">
        <f>SUM(E67:E69)</f>
        <v>42002</v>
      </c>
      <c r="F70" s="26">
        <f>SUM(F67:F69)</f>
        <v>144000</v>
      </c>
      <c r="G70" s="222"/>
      <c r="H70" s="92"/>
    </row>
    <row r="71" spans="1:8" ht="22.5" customHeight="1" x14ac:dyDescent="0.25">
      <c r="A71" s="299" t="s">
        <v>149</v>
      </c>
      <c r="B71" s="6" t="s">
        <v>244</v>
      </c>
      <c r="C71" s="27">
        <v>8000</v>
      </c>
      <c r="D71" s="27">
        <v>8000</v>
      </c>
      <c r="E71" s="27">
        <v>4000</v>
      </c>
      <c r="F71" s="27">
        <f>[1]人事室!F6</f>
        <v>8000</v>
      </c>
      <c r="G71" s="222" t="s">
        <v>453</v>
      </c>
      <c r="H71" s="92"/>
    </row>
    <row r="72" spans="1:8" ht="39.75" customHeight="1" x14ac:dyDescent="0.25">
      <c r="A72" s="299"/>
      <c r="B72" s="6" t="s">
        <v>246</v>
      </c>
      <c r="C72" s="27">
        <v>80150</v>
      </c>
      <c r="D72" s="27">
        <v>170000</v>
      </c>
      <c r="E72" s="27">
        <v>100000</v>
      </c>
      <c r="F72" s="27">
        <f>[1]人事室!F7</f>
        <v>200000</v>
      </c>
      <c r="G72" s="222" t="s">
        <v>454</v>
      </c>
      <c r="H72" s="92"/>
    </row>
    <row r="73" spans="1:8" ht="22.5" customHeight="1" x14ac:dyDescent="0.25">
      <c r="A73" s="299"/>
      <c r="B73" s="6" t="s">
        <v>247</v>
      </c>
      <c r="C73" s="27">
        <v>360</v>
      </c>
      <c r="D73" s="27">
        <v>2000</v>
      </c>
      <c r="E73" s="27">
        <v>2070</v>
      </c>
      <c r="F73" s="27">
        <f>[1]人事室!F8</f>
        <v>2000</v>
      </c>
      <c r="G73" s="222" t="s">
        <v>455</v>
      </c>
      <c r="H73" s="92"/>
    </row>
    <row r="74" spans="1:8" ht="22.5" customHeight="1" x14ac:dyDescent="0.25">
      <c r="A74" s="300"/>
      <c r="B74" s="6" t="s">
        <v>214</v>
      </c>
      <c r="C74" s="27">
        <v>2000</v>
      </c>
      <c r="D74" s="27">
        <v>50000</v>
      </c>
      <c r="E74" s="27">
        <v>0</v>
      </c>
      <c r="F74" s="27">
        <f>[1]人事室!F9</f>
        <v>30000</v>
      </c>
      <c r="G74" s="222" t="s">
        <v>456</v>
      </c>
      <c r="H74" s="92"/>
    </row>
    <row r="75" spans="1:8" ht="22.5" customHeight="1" x14ac:dyDescent="0.25">
      <c r="A75" s="300"/>
      <c r="B75" s="6" t="s">
        <v>339</v>
      </c>
      <c r="C75" s="27">
        <v>0</v>
      </c>
      <c r="D75" s="27">
        <v>150000</v>
      </c>
      <c r="E75" s="27">
        <v>0</v>
      </c>
      <c r="F75" s="27">
        <f>[1]人事室!F10</f>
        <v>150000</v>
      </c>
      <c r="G75" s="222" t="s">
        <v>457</v>
      </c>
      <c r="H75" s="92"/>
    </row>
    <row r="76" spans="1:8" ht="25.15" customHeight="1" x14ac:dyDescent="0.25">
      <c r="A76" s="300"/>
      <c r="B76" s="276" t="s">
        <v>60</v>
      </c>
      <c r="C76" s="26">
        <f>SUM(C71:C75)</f>
        <v>90510</v>
      </c>
      <c r="D76" s="26">
        <f>SUM(D71:D75)</f>
        <v>380000</v>
      </c>
      <c r="E76" s="26">
        <f>SUM(E71:E75)</f>
        <v>106070</v>
      </c>
      <c r="F76" s="26">
        <f>SUM(F71:F75)</f>
        <v>390000</v>
      </c>
      <c r="G76" s="222"/>
      <c r="H76" s="92"/>
    </row>
    <row r="77" spans="1:8" ht="18.600000000000001" customHeight="1" x14ac:dyDescent="0.25">
      <c r="A77" s="193" t="s">
        <v>114</v>
      </c>
    </row>
    <row r="78" spans="1:8" ht="19.899999999999999" customHeight="1" x14ac:dyDescent="0.25">
      <c r="A78" s="193" t="s">
        <v>345</v>
      </c>
    </row>
    <row r="79" spans="1:8" ht="19.899999999999999" customHeight="1" x14ac:dyDescent="0.25">
      <c r="A79" s="193" t="s">
        <v>122</v>
      </c>
    </row>
    <row r="80" spans="1:8" ht="19.899999999999999" customHeight="1" x14ac:dyDescent="0.25">
      <c r="A80" s="193" t="s">
        <v>365</v>
      </c>
    </row>
  </sheetData>
  <mergeCells count="16">
    <mergeCell ref="A60:A66"/>
    <mergeCell ref="A67:A70"/>
    <mergeCell ref="A71:A76"/>
    <mergeCell ref="A1:G1"/>
    <mergeCell ref="A34:A53"/>
    <mergeCell ref="A5:B5"/>
    <mergeCell ref="A9:A15"/>
    <mergeCell ref="A54:A59"/>
    <mergeCell ref="A16:A33"/>
    <mergeCell ref="D3:E3"/>
    <mergeCell ref="A3:A4"/>
    <mergeCell ref="B3:B4"/>
    <mergeCell ref="G3:G4"/>
    <mergeCell ref="C3:C4"/>
    <mergeCell ref="A6:A8"/>
    <mergeCell ref="F3:F4"/>
  </mergeCells>
  <phoneticPr fontId="2" type="noConversion"/>
  <printOptions horizontalCentered="1"/>
  <pageMargins left="0.39370078740157483" right="0.39370078740157483" top="0.59055118110236227" bottom="0.59055118110236227" header="0.70866141732283472" footer="0.51181102362204722"/>
  <pageSetup paperSize="9" scale="67" firstPageNumber="5" orientation="portrait" useFirstPageNumber="1" r:id="rId1"/>
  <headerFooter alignWithMargins="0">
    <oddFooter>&amp;C&amp;15&amp;P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zoomScale="80" zoomScaleNormal="80" workbookViewId="0">
      <selection activeCell="F18" sqref="F18"/>
    </sheetView>
  </sheetViews>
  <sheetFormatPr defaultRowHeight="16.5" x14ac:dyDescent="0.25"/>
  <cols>
    <col min="1" max="1" width="54.5" customWidth="1"/>
    <col min="2" max="2" width="28" style="1" customWidth="1"/>
    <col min="3" max="3" width="9.625" bestFit="1" customWidth="1"/>
    <col min="5" max="5" width="12.125" bestFit="1" customWidth="1"/>
  </cols>
  <sheetData>
    <row r="1" spans="1:5" ht="30.75" customHeight="1" x14ac:dyDescent="0.25">
      <c r="A1" s="348" t="s">
        <v>392</v>
      </c>
      <c r="B1" s="348"/>
    </row>
    <row r="2" spans="1:5" ht="19.5" customHeight="1" thickBot="1" x14ac:dyDescent="0.3">
      <c r="A2" s="50"/>
      <c r="B2" s="123" t="s">
        <v>7</v>
      </c>
    </row>
    <row r="3" spans="1:5" ht="30.2" customHeight="1" x14ac:dyDescent="0.25">
      <c r="A3" s="51" t="s">
        <v>68</v>
      </c>
      <c r="B3" s="52" t="s">
        <v>69</v>
      </c>
      <c r="C3" s="237" t="s">
        <v>130</v>
      </c>
    </row>
    <row r="4" spans="1:5" ht="30.2" customHeight="1" x14ac:dyDescent="0.25">
      <c r="A4" s="53" t="s">
        <v>283</v>
      </c>
      <c r="B4" s="54">
        <v>139263000</v>
      </c>
      <c r="C4" s="238" t="s">
        <v>341</v>
      </c>
      <c r="E4" s="1"/>
    </row>
    <row r="5" spans="1:5" ht="30.2" customHeight="1" x14ac:dyDescent="0.25">
      <c r="A5" s="53" t="s">
        <v>459</v>
      </c>
      <c r="B5" s="54">
        <f>46*12*3000+2000*12</f>
        <v>1680000</v>
      </c>
      <c r="C5" s="238" t="s">
        <v>458</v>
      </c>
    </row>
    <row r="6" spans="1:5" ht="30.2" customHeight="1" x14ac:dyDescent="0.25">
      <c r="A6" s="53" t="s">
        <v>200</v>
      </c>
      <c r="B6" s="54">
        <v>18728000</v>
      </c>
      <c r="C6" s="238" t="s">
        <v>341</v>
      </c>
    </row>
    <row r="7" spans="1:5" ht="30.2" customHeight="1" x14ac:dyDescent="0.25">
      <c r="A7" s="53" t="s">
        <v>201</v>
      </c>
      <c r="B7" s="54">
        <v>16923000</v>
      </c>
      <c r="C7" s="238" t="s">
        <v>346</v>
      </c>
    </row>
    <row r="8" spans="1:5" ht="30.2" customHeight="1" x14ac:dyDescent="0.25">
      <c r="A8" s="53" t="s">
        <v>202</v>
      </c>
      <c r="B8" s="54">
        <v>2482000</v>
      </c>
      <c r="C8" s="238" t="s">
        <v>346</v>
      </c>
    </row>
    <row r="9" spans="1:5" ht="30.2" customHeight="1" x14ac:dyDescent="0.25">
      <c r="A9" s="53" t="s">
        <v>203</v>
      </c>
      <c r="B9" s="106">
        <v>35000</v>
      </c>
      <c r="C9" s="238" t="s">
        <v>358</v>
      </c>
    </row>
    <row r="10" spans="1:5" ht="30.2" customHeight="1" x14ac:dyDescent="0.25">
      <c r="A10" s="53" t="s">
        <v>369</v>
      </c>
      <c r="B10" s="106">
        <v>130000</v>
      </c>
      <c r="C10" s="238" t="s">
        <v>411</v>
      </c>
    </row>
    <row r="11" spans="1:5" ht="30.2" customHeight="1" x14ac:dyDescent="0.25">
      <c r="A11" s="53" t="s">
        <v>204</v>
      </c>
      <c r="B11" s="54">
        <v>12926000</v>
      </c>
      <c r="C11" s="238" t="s">
        <v>341</v>
      </c>
    </row>
    <row r="12" spans="1:5" ht="30.2" customHeight="1" x14ac:dyDescent="0.25">
      <c r="A12" s="53" t="s">
        <v>205</v>
      </c>
      <c r="B12" s="54">
        <v>15250000</v>
      </c>
      <c r="C12" s="238" t="s">
        <v>341</v>
      </c>
      <c r="E12" s="1"/>
    </row>
    <row r="13" spans="1:5" ht="30.2" customHeight="1" x14ac:dyDescent="0.25">
      <c r="A13" s="53" t="s">
        <v>460</v>
      </c>
      <c r="B13" s="54">
        <v>816000</v>
      </c>
      <c r="C13" s="238" t="s">
        <v>341</v>
      </c>
      <c r="E13" s="1"/>
    </row>
    <row r="14" spans="1:5" ht="30.2" customHeight="1" x14ac:dyDescent="0.25">
      <c r="A14" s="53" t="s">
        <v>206</v>
      </c>
      <c r="B14" s="106">
        <v>2400000</v>
      </c>
      <c r="C14" s="239" t="s">
        <v>409</v>
      </c>
      <c r="D14" s="8"/>
      <c r="E14" s="1"/>
    </row>
    <row r="15" spans="1:5" ht="30.2" customHeight="1" x14ac:dyDescent="0.25">
      <c r="A15" s="53" t="s">
        <v>207</v>
      </c>
      <c r="B15" s="54">
        <v>36000</v>
      </c>
      <c r="C15" s="238" t="s">
        <v>408</v>
      </c>
      <c r="E15" s="1"/>
    </row>
    <row r="16" spans="1:5" ht="30.2" customHeight="1" x14ac:dyDescent="0.25">
      <c r="A16" s="53" t="s">
        <v>413</v>
      </c>
      <c r="B16" s="54">
        <v>180000</v>
      </c>
      <c r="C16" s="238" t="s">
        <v>423</v>
      </c>
      <c r="E16" s="1"/>
    </row>
    <row r="17" spans="1:5" ht="30.2" customHeight="1" x14ac:dyDescent="0.25">
      <c r="A17" s="53" t="s">
        <v>280</v>
      </c>
      <c r="B17" s="106">
        <v>20000</v>
      </c>
      <c r="C17" s="238" t="s">
        <v>412</v>
      </c>
      <c r="E17" s="1"/>
    </row>
    <row r="18" spans="1:5" ht="30.2" customHeight="1" x14ac:dyDescent="0.25">
      <c r="A18" s="53" t="s">
        <v>208</v>
      </c>
      <c r="B18" s="54">
        <v>240000</v>
      </c>
      <c r="C18" s="238" t="s">
        <v>341</v>
      </c>
      <c r="E18" s="1"/>
    </row>
    <row r="19" spans="1:5" ht="30.2" customHeight="1" x14ac:dyDescent="0.25">
      <c r="A19" s="53" t="s">
        <v>383</v>
      </c>
      <c r="B19" s="54">
        <v>20000</v>
      </c>
      <c r="C19" s="238" t="s">
        <v>410</v>
      </c>
      <c r="E19" s="1"/>
    </row>
    <row r="20" spans="1:5" ht="30.2" customHeight="1" x14ac:dyDescent="0.25">
      <c r="A20" s="53" t="s">
        <v>209</v>
      </c>
      <c r="B20" s="54">
        <v>2000</v>
      </c>
      <c r="C20" s="238" t="s">
        <v>281</v>
      </c>
      <c r="E20" s="1"/>
    </row>
    <row r="21" spans="1:5" ht="30.2" customHeight="1" x14ac:dyDescent="0.25">
      <c r="A21" s="267"/>
      <c r="B21" s="268"/>
      <c r="C21" s="238"/>
      <c r="E21" s="1"/>
    </row>
    <row r="22" spans="1:5" ht="39" customHeight="1" x14ac:dyDescent="0.25">
      <c r="A22" s="100" t="s">
        <v>126</v>
      </c>
      <c r="B22" s="99"/>
    </row>
    <row r="23" spans="1:5" ht="30.2" customHeight="1" thickBot="1" x14ac:dyDescent="0.3">
      <c r="A23" s="55" t="s">
        <v>70</v>
      </c>
      <c r="B23" s="56">
        <f>SUM(B4:B22)</f>
        <v>211131000</v>
      </c>
    </row>
    <row r="29" spans="1:5" x14ac:dyDescent="0.25">
      <c r="C29" s="1"/>
    </row>
  </sheetData>
  <mergeCells count="1">
    <mergeCell ref="A1:B1"/>
  </mergeCells>
  <phoneticPr fontId="2" type="noConversion"/>
  <printOptions horizontalCentered="1"/>
  <pageMargins left="0.74803149606299213" right="0.74803149606299213" top="0.98425196850393704" bottom="0.98425196850393704" header="0.51181102362204722" footer="0.51181102362204722"/>
  <pageSetup paperSize="9" firstPageNumber="26"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
  <sheetViews>
    <sheetView zoomScale="82" zoomScaleNormal="82" workbookViewId="0">
      <pane xSplit="1" ySplit="4" topLeftCell="B5" activePane="bottomRight" state="frozen"/>
      <selection pane="topRight" activeCell="B1" sqref="B1"/>
      <selection pane="bottomLeft" activeCell="A5" sqref="A5"/>
      <selection pane="bottomRight" activeCell="E16" sqref="E16"/>
    </sheetView>
  </sheetViews>
  <sheetFormatPr defaultRowHeight="16.5" x14ac:dyDescent="0.25"/>
  <cols>
    <col min="1" max="1" width="19.25" customWidth="1"/>
    <col min="2" max="2" width="15.75" style="24" customWidth="1"/>
    <col min="3" max="3" width="15.75" customWidth="1"/>
    <col min="4" max="5" width="15.75" style="1" customWidth="1"/>
    <col min="6" max="6" width="26.75" customWidth="1"/>
    <col min="7" max="7" width="9.75" bestFit="1" customWidth="1"/>
  </cols>
  <sheetData>
    <row r="1" spans="1:7" ht="25.5" x14ac:dyDescent="0.25">
      <c r="A1" s="319" t="s">
        <v>385</v>
      </c>
      <c r="B1" s="319"/>
      <c r="C1" s="319"/>
      <c r="D1" s="319"/>
      <c r="E1" s="319"/>
      <c r="F1" s="319"/>
    </row>
    <row r="2" spans="1:7" x14ac:dyDescent="0.25">
      <c r="A2" s="39"/>
      <c r="B2" s="176"/>
      <c r="C2" s="39"/>
      <c r="D2" s="40"/>
      <c r="E2" s="40"/>
      <c r="F2" s="2" t="s">
        <v>164</v>
      </c>
    </row>
    <row r="3" spans="1:7" ht="37.9" customHeight="1" x14ac:dyDescent="0.25">
      <c r="A3" s="320" t="s">
        <v>3</v>
      </c>
      <c r="B3" s="322" t="s">
        <v>386</v>
      </c>
      <c r="C3" s="321" t="s">
        <v>368</v>
      </c>
      <c r="D3" s="321"/>
      <c r="E3" s="241" t="s">
        <v>387</v>
      </c>
      <c r="F3" s="320" t="s">
        <v>2</v>
      </c>
    </row>
    <row r="4" spans="1:7" ht="37.9" customHeight="1" x14ac:dyDescent="0.25">
      <c r="A4" s="320"/>
      <c r="B4" s="323"/>
      <c r="C4" s="163" t="s">
        <v>177</v>
      </c>
      <c r="D4" s="145" t="str">
        <f>'總表-項目'!D4</f>
        <v>11月底執行數</v>
      </c>
      <c r="E4" s="163" t="s">
        <v>61</v>
      </c>
      <c r="F4" s="320"/>
    </row>
    <row r="5" spans="1:7" ht="40.15" customHeight="1" x14ac:dyDescent="0.25">
      <c r="A5" s="90" t="s">
        <v>21</v>
      </c>
      <c r="B5" s="85">
        <f>SUM(B6:B14)</f>
        <v>659865</v>
      </c>
      <c r="C5" s="85">
        <f>SUM(C6:C14)</f>
        <v>908000</v>
      </c>
      <c r="D5" s="85">
        <f>SUM(D6:D14)</f>
        <v>501803</v>
      </c>
      <c r="E5" s="85">
        <f>SUM(E6:E14)</f>
        <v>906000</v>
      </c>
      <c r="F5" s="42"/>
      <c r="G5" s="24"/>
    </row>
    <row r="6" spans="1:7" ht="40.15" customHeight="1" x14ac:dyDescent="0.25">
      <c r="A6" s="163" t="s">
        <v>57</v>
      </c>
      <c r="B6" s="87">
        <v>31476</v>
      </c>
      <c r="C6" s="87">
        <v>51000</v>
      </c>
      <c r="D6" s="87">
        <v>14676</v>
      </c>
      <c r="E6" s="87">
        <f>業務費計算!G5</f>
        <v>51000</v>
      </c>
      <c r="F6" s="125"/>
      <c r="G6" s="24"/>
    </row>
    <row r="7" spans="1:7" ht="40.15" customHeight="1" x14ac:dyDescent="0.25">
      <c r="A7" s="163" t="s">
        <v>4</v>
      </c>
      <c r="B7" s="87">
        <v>138103</v>
      </c>
      <c r="C7" s="87">
        <v>229000</v>
      </c>
      <c r="D7" s="87">
        <v>117023</v>
      </c>
      <c r="E7" s="87">
        <f>業務費計算!G6</f>
        <v>228000</v>
      </c>
      <c r="F7" s="125"/>
      <c r="G7" s="24"/>
    </row>
    <row r="8" spans="1:7" ht="40.15" customHeight="1" x14ac:dyDescent="0.25">
      <c r="A8" s="163" t="s">
        <v>63</v>
      </c>
      <c r="B8" s="87">
        <v>141427</v>
      </c>
      <c r="C8" s="87">
        <v>160000</v>
      </c>
      <c r="D8" s="87">
        <v>109508</v>
      </c>
      <c r="E8" s="87">
        <f>業務費計算!G7</f>
        <v>162000</v>
      </c>
      <c r="F8" s="125"/>
      <c r="G8" s="24"/>
    </row>
    <row r="9" spans="1:7" ht="40.15" customHeight="1" x14ac:dyDescent="0.25">
      <c r="A9" s="163" t="s">
        <v>5</v>
      </c>
      <c r="B9" s="87">
        <v>94627</v>
      </c>
      <c r="C9" s="87">
        <v>96000</v>
      </c>
      <c r="D9" s="87">
        <v>74705</v>
      </c>
      <c r="E9" s="87">
        <f>業務費計算!G8</f>
        <v>93000</v>
      </c>
      <c r="F9" s="43"/>
      <c r="G9" s="24"/>
    </row>
    <row r="10" spans="1:7" ht="40.15" customHeight="1" x14ac:dyDescent="0.25">
      <c r="A10" s="163" t="s">
        <v>72</v>
      </c>
      <c r="B10" s="87">
        <v>90979</v>
      </c>
      <c r="C10" s="87">
        <v>146000</v>
      </c>
      <c r="D10" s="87">
        <v>74411</v>
      </c>
      <c r="E10" s="87">
        <f>業務費計算!G9</f>
        <v>146000</v>
      </c>
      <c r="F10" s="43"/>
      <c r="G10" s="24"/>
    </row>
    <row r="11" spans="1:7" ht="40.15" customHeight="1" x14ac:dyDescent="0.25">
      <c r="A11" s="163" t="s">
        <v>73</v>
      </c>
      <c r="B11" s="87">
        <v>64890</v>
      </c>
      <c r="C11" s="87">
        <v>61000</v>
      </c>
      <c r="D11" s="87">
        <v>39040</v>
      </c>
      <c r="E11" s="87">
        <f>業務費計算!G10</f>
        <v>61000</v>
      </c>
      <c r="F11" s="43"/>
      <c r="G11" s="24"/>
    </row>
    <row r="12" spans="1:7" ht="40.15" customHeight="1" x14ac:dyDescent="0.25">
      <c r="A12" s="163" t="s">
        <v>56</v>
      </c>
      <c r="B12" s="87">
        <v>57786</v>
      </c>
      <c r="C12" s="87">
        <v>64000</v>
      </c>
      <c r="D12" s="87">
        <v>38793</v>
      </c>
      <c r="E12" s="87">
        <f>業務費計算!G11</f>
        <v>64000</v>
      </c>
      <c r="F12" s="43"/>
      <c r="G12" s="24"/>
    </row>
    <row r="13" spans="1:7" ht="40.15" customHeight="1" x14ac:dyDescent="0.25">
      <c r="A13" s="163" t="s">
        <v>58</v>
      </c>
      <c r="B13" s="87">
        <v>37017</v>
      </c>
      <c r="C13" s="87">
        <v>50000</v>
      </c>
      <c r="D13" s="87">
        <v>32117</v>
      </c>
      <c r="E13" s="87">
        <f>業務費計算!G12</f>
        <v>50000</v>
      </c>
      <c r="F13" s="47"/>
      <c r="G13" s="24"/>
    </row>
    <row r="14" spans="1:7" ht="40.15" customHeight="1" x14ac:dyDescent="0.25">
      <c r="A14" s="163" t="s">
        <v>66</v>
      </c>
      <c r="B14" s="87">
        <v>3560</v>
      </c>
      <c r="C14" s="87">
        <v>51000</v>
      </c>
      <c r="D14" s="87">
        <v>1530</v>
      </c>
      <c r="E14" s="87">
        <f>業務費計算!G13</f>
        <v>51000</v>
      </c>
      <c r="F14" s="43"/>
      <c r="G14" s="24"/>
    </row>
    <row r="15" spans="1:7" ht="19.5" x14ac:dyDescent="0.25">
      <c r="A15" s="95"/>
      <c r="B15" s="177"/>
    </row>
    <row r="16" spans="1:7" x14ac:dyDescent="0.25">
      <c r="A16" s="104"/>
      <c r="B16" s="178"/>
    </row>
  </sheetData>
  <mergeCells count="5">
    <mergeCell ref="A1:F1"/>
    <mergeCell ref="A3:A4"/>
    <mergeCell ref="C3:D3"/>
    <mergeCell ref="F3:F4"/>
    <mergeCell ref="B3:B4"/>
  </mergeCells>
  <phoneticPr fontId="2" type="noConversion"/>
  <printOptions horizontalCentered="1"/>
  <pageMargins left="0.39370078740157483" right="0.39370078740157483" top="0.59055118110236227" bottom="0.59055118110236227" header="0.51181102362204722" footer="0.51181102362204722"/>
  <pageSetup paperSize="9" scale="80" firstPageNumber="7" orientation="portrait" useFirstPageNumber="1" r:id="rId1"/>
  <headerFooter alignWithMargins="0">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8"/>
  <sheetViews>
    <sheetView zoomScale="75" workbookViewId="0">
      <pane xSplit="1" ySplit="4" topLeftCell="B5" activePane="bottomRight" state="frozen"/>
      <selection pane="topRight" activeCell="B1" sqref="B1"/>
      <selection pane="bottomLeft" activeCell="A5" sqref="A5"/>
      <selection pane="bottomRight" activeCell="B5" sqref="B5"/>
    </sheetView>
  </sheetViews>
  <sheetFormatPr defaultRowHeight="16.5" x14ac:dyDescent="0.25"/>
  <cols>
    <col min="1" max="1" width="16.875" customWidth="1"/>
    <col min="2" max="7" width="12.625" customWidth="1"/>
  </cols>
  <sheetData>
    <row r="1" spans="1:7" ht="26.25" customHeight="1" x14ac:dyDescent="0.25">
      <c r="A1" s="324" t="s">
        <v>388</v>
      </c>
      <c r="B1" s="324"/>
      <c r="C1" s="324"/>
      <c r="D1" s="324"/>
      <c r="E1" s="324"/>
      <c r="F1" s="324"/>
      <c r="G1" s="324"/>
    </row>
    <row r="2" spans="1:7" ht="29.25" customHeight="1" x14ac:dyDescent="0.25">
      <c r="A2" s="61"/>
      <c r="B2" s="61"/>
      <c r="C2" s="61"/>
      <c r="D2" s="61"/>
      <c r="E2" s="61"/>
      <c r="F2" s="61"/>
      <c r="G2" s="112" t="s">
        <v>93</v>
      </c>
    </row>
    <row r="3" spans="1:7" s="70" customFormat="1" ht="37.35" customHeight="1" x14ac:dyDescent="0.25">
      <c r="A3" s="46" t="s">
        <v>94</v>
      </c>
      <c r="B3" s="46" t="s">
        <v>95</v>
      </c>
      <c r="C3" s="46" t="s">
        <v>96</v>
      </c>
      <c r="D3" s="46" t="s">
        <v>97</v>
      </c>
      <c r="E3" s="46" t="s">
        <v>98</v>
      </c>
      <c r="F3" s="46" t="s">
        <v>99</v>
      </c>
      <c r="G3" s="46" t="s">
        <v>100</v>
      </c>
    </row>
    <row r="4" spans="1:7" s="70" customFormat="1" ht="38.1" customHeight="1" x14ac:dyDescent="0.25">
      <c r="A4" s="71" t="s">
        <v>100</v>
      </c>
      <c r="B4" s="91">
        <f>SUM(B5:B13)</f>
        <v>210000</v>
      </c>
      <c r="C4" s="91">
        <f>SUM(C5:C13)</f>
        <v>110000</v>
      </c>
      <c r="D4" s="91">
        <f>SUM(D5:D13)</f>
        <v>60000</v>
      </c>
      <c r="E4" s="91">
        <f>SUM(E5:E13)</f>
        <v>350000</v>
      </c>
      <c r="F4" s="91">
        <f>SUM(F5:F13)</f>
        <v>176000</v>
      </c>
      <c r="G4" s="91">
        <f t="shared" ref="G4:G13" si="0">SUM(B4:F4)</f>
        <v>906000</v>
      </c>
    </row>
    <row r="5" spans="1:7" ht="38.1" customHeight="1" x14ac:dyDescent="0.25">
      <c r="A5" s="20" t="s">
        <v>101</v>
      </c>
      <c r="B5" s="19">
        <f>業務費參數!$B$14*業務費參數!B4</f>
        <v>10000</v>
      </c>
      <c r="C5" s="19">
        <f>業務費參數!$C$14*業務費參數!C4</f>
        <v>5000</v>
      </c>
      <c r="D5" s="19">
        <f>業務費參數!D14*業務費參數!D4</f>
        <v>3000</v>
      </c>
      <c r="E5" s="19">
        <f>業務費參數!$E$14*業務費參數!E4</f>
        <v>25000</v>
      </c>
      <c r="F5" s="19">
        <f>業務費參數!$F$14*業務費參數!F4</f>
        <v>8000</v>
      </c>
      <c r="G5" s="19">
        <f t="shared" si="0"/>
        <v>51000</v>
      </c>
    </row>
    <row r="6" spans="1:7" ht="38.1" customHeight="1" x14ac:dyDescent="0.25">
      <c r="A6" s="20" t="s">
        <v>102</v>
      </c>
      <c r="B6" s="19">
        <f>業務費參數!$B$14*業務費參數!B5</f>
        <v>50000</v>
      </c>
      <c r="C6" s="19">
        <f>業務費參數!$C$14*業務費參數!C5</f>
        <v>25000</v>
      </c>
      <c r="D6" s="19">
        <f>業務費參數!$D$14*業務費參數!D5</f>
        <v>13000</v>
      </c>
      <c r="E6" s="19">
        <f>業務費參數!$E$14*業務費參數!E5</f>
        <v>100000</v>
      </c>
      <c r="F6" s="19">
        <f>業務費參數!$F$14*業務費參數!F5</f>
        <v>40000</v>
      </c>
      <c r="G6" s="19">
        <f t="shared" si="0"/>
        <v>228000</v>
      </c>
    </row>
    <row r="7" spans="1:7" ht="38.1" customHeight="1" x14ac:dyDescent="0.25">
      <c r="A7" s="20" t="s">
        <v>103</v>
      </c>
      <c r="B7" s="19">
        <f>業務費參數!$B$14*業務費參數!B6</f>
        <v>30000</v>
      </c>
      <c r="C7" s="19">
        <f>業務費參數!$C$14*業務費參數!C6</f>
        <v>25000</v>
      </c>
      <c r="D7" s="19">
        <f>業務費參數!$D$14*業務費參數!D6</f>
        <v>17000</v>
      </c>
      <c r="E7" s="19">
        <f>業務費參數!$E$14*業務費參數!E6</f>
        <v>50000</v>
      </c>
      <c r="F7" s="19">
        <f>業務費參數!$F$14*業務費參數!F6</f>
        <v>40000</v>
      </c>
      <c r="G7" s="19">
        <f t="shared" si="0"/>
        <v>162000</v>
      </c>
    </row>
    <row r="8" spans="1:7" ht="38.1" customHeight="1" x14ac:dyDescent="0.25">
      <c r="A8" s="20" t="s">
        <v>104</v>
      </c>
      <c r="B8" s="19">
        <f>業務費參數!$B$14*業務費參數!B7</f>
        <v>20000</v>
      </c>
      <c r="C8" s="19">
        <f>業務費參數!$C$14*業務費參數!C7</f>
        <v>15000</v>
      </c>
      <c r="D8" s="19">
        <f>業務費參數!$D$14*業務費參數!D7</f>
        <v>9000</v>
      </c>
      <c r="E8" s="19">
        <f>業務費參數!$E$14*業務費參數!E7</f>
        <v>25000</v>
      </c>
      <c r="F8" s="19">
        <f>業務費參數!$F$14*業務費參數!F7</f>
        <v>24000</v>
      </c>
      <c r="G8" s="19">
        <f t="shared" si="0"/>
        <v>93000</v>
      </c>
    </row>
    <row r="9" spans="1:7" ht="38.1" customHeight="1" x14ac:dyDescent="0.25">
      <c r="A9" s="20" t="s">
        <v>105</v>
      </c>
      <c r="B9" s="19">
        <f>業務費參數!$B$14*業務費參數!B8</f>
        <v>40000</v>
      </c>
      <c r="C9" s="19">
        <f>業務費參數!$C$14*業務費參數!C8</f>
        <v>20000</v>
      </c>
      <c r="D9" s="19">
        <f>業務費參數!$D$14*業務費參數!D8</f>
        <v>4000</v>
      </c>
      <c r="E9" s="19">
        <f>業務費參數!$E$14*業務費參數!E8</f>
        <v>50000</v>
      </c>
      <c r="F9" s="19">
        <f>業務費參數!$F$14*業務費參數!F8</f>
        <v>32000</v>
      </c>
      <c r="G9" s="19">
        <f t="shared" si="0"/>
        <v>146000</v>
      </c>
    </row>
    <row r="10" spans="1:7" ht="38.1" customHeight="1" x14ac:dyDescent="0.25">
      <c r="A10" s="20" t="s">
        <v>106</v>
      </c>
      <c r="B10" s="19">
        <f>業務費參數!$B$14*業務費參數!B9</f>
        <v>20000</v>
      </c>
      <c r="C10" s="19">
        <f>業務費參數!$C$14*業務費參數!C9</f>
        <v>5000</v>
      </c>
      <c r="D10" s="19">
        <f>業務費參數!$D$14*業務費參數!D9</f>
        <v>3000</v>
      </c>
      <c r="E10" s="19">
        <f>業務費參數!$E$14*業務費參數!E9</f>
        <v>25000</v>
      </c>
      <c r="F10" s="19">
        <f>業務費參數!$F$14*業務費參數!F9</f>
        <v>8000</v>
      </c>
      <c r="G10" s="19">
        <f t="shared" si="0"/>
        <v>61000</v>
      </c>
    </row>
    <row r="11" spans="1:7" ht="38.1" customHeight="1" x14ac:dyDescent="0.25">
      <c r="A11" s="20" t="s">
        <v>107</v>
      </c>
      <c r="B11" s="19">
        <f>業務費參數!$B$14*業務費參數!B10</f>
        <v>20000</v>
      </c>
      <c r="C11" s="19">
        <f>業務費參數!$C$14*業務費參數!C10</f>
        <v>5000</v>
      </c>
      <c r="D11" s="19">
        <f>業務費參數!$D$14*業務費參數!D10</f>
        <v>6000</v>
      </c>
      <c r="E11" s="19">
        <f>業務費參數!$E$14*業務費參數!E10</f>
        <v>25000</v>
      </c>
      <c r="F11" s="19">
        <f>業務費參數!$F$14*業務費參數!F10</f>
        <v>8000</v>
      </c>
      <c r="G11" s="19">
        <f t="shared" si="0"/>
        <v>64000</v>
      </c>
    </row>
    <row r="12" spans="1:7" ht="38.1" customHeight="1" x14ac:dyDescent="0.25">
      <c r="A12" s="20" t="s">
        <v>108</v>
      </c>
      <c r="B12" s="19">
        <f>業務費參數!$B$14*業務費參數!B11</f>
        <v>10000</v>
      </c>
      <c r="C12" s="19">
        <f>業務費參數!$C$14*業務費參數!C11</f>
        <v>5000</v>
      </c>
      <c r="D12" s="19">
        <f>業務費參數!$D$14*業務費參數!D11</f>
        <v>2000</v>
      </c>
      <c r="E12" s="19">
        <f>業務費參數!$E$14*業務費參數!E11</f>
        <v>25000</v>
      </c>
      <c r="F12" s="19">
        <f>業務費參數!$F$14*業務費參數!F11</f>
        <v>8000</v>
      </c>
      <c r="G12" s="19">
        <f t="shared" si="0"/>
        <v>50000</v>
      </c>
    </row>
    <row r="13" spans="1:7" ht="38.1" customHeight="1" x14ac:dyDescent="0.25">
      <c r="A13" s="5" t="s">
        <v>109</v>
      </c>
      <c r="B13" s="19">
        <f>業務費參數!$B$14*業務費參數!B12</f>
        <v>10000</v>
      </c>
      <c r="C13" s="19">
        <f>業務費參數!$C$14*業務費參數!C12</f>
        <v>5000</v>
      </c>
      <c r="D13" s="19">
        <f>業務費參數!$D$14*業務費參數!D12</f>
        <v>3000</v>
      </c>
      <c r="E13" s="19">
        <f>業務費參數!$E$14*業務費參數!E12</f>
        <v>25000</v>
      </c>
      <c r="F13" s="19">
        <f>業務費參數!$F$14*業務費參數!F12</f>
        <v>8000</v>
      </c>
      <c r="G13" s="19">
        <f t="shared" si="0"/>
        <v>51000</v>
      </c>
    </row>
    <row r="14" spans="1:7" x14ac:dyDescent="0.25">
      <c r="A14" s="60"/>
      <c r="B14" s="60"/>
      <c r="C14" s="60"/>
      <c r="D14" s="60"/>
      <c r="E14" s="60"/>
      <c r="F14" s="60"/>
      <c r="G14" s="60"/>
    </row>
    <row r="15" spans="1:7" x14ac:dyDescent="0.25">
      <c r="A15" s="60"/>
      <c r="B15" s="60"/>
      <c r="C15" s="60"/>
      <c r="D15" s="60"/>
      <c r="E15" s="60"/>
      <c r="F15" s="60"/>
      <c r="G15" s="60"/>
    </row>
    <row r="16" spans="1:7" x14ac:dyDescent="0.25">
      <c r="A16" s="1"/>
      <c r="B16" s="1"/>
      <c r="C16" s="1"/>
      <c r="D16" s="1"/>
      <c r="E16" s="1"/>
      <c r="F16" s="1"/>
      <c r="G16" s="1"/>
    </row>
    <row r="17" spans="1:7" x14ac:dyDescent="0.25">
      <c r="A17" s="9"/>
      <c r="B17" s="9"/>
      <c r="C17" s="9"/>
      <c r="D17" s="1"/>
      <c r="E17" s="1"/>
      <c r="F17" s="1"/>
      <c r="G17" s="1"/>
    </row>
    <row r="18" spans="1:7" x14ac:dyDescent="0.25">
      <c r="A18" s="1"/>
      <c r="B18" s="1"/>
      <c r="C18" s="1"/>
      <c r="D18" s="1"/>
      <c r="E18" s="1"/>
      <c r="F18" s="1"/>
      <c r="G18" s="1"/>
    </row>
  </sheetData>
  <mergeCells count="1">
    <mergeCell ref="A1:G1"/>
  </mergeCells>
  <phoneticPr fontId="2" type="noConversion"/>
  <printOptions horizontalCentered="1"/>
  <pageMargins left="0.39370078740157483" right="0.39370078740157483" top="0.98425196850393704" bottom="0.98425196850393704" header="0.51181102362204722" footer="0.51181102362204722"/>
  <pageSetup paperSize="9" scale="95" firstPageNumber="8" orientation="portrait" useFirstPageNumber="1" r:id="rId1"/>
  <headerFooter alignWithMargins="0">
    <oddFooter>&amp;C&amp;13&amp;P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6"/>
  <sheetViews>
    <sheetView zoomScale="75" workbookViewId="0">
      <selection activeCell="D12" sqref="D12"/>
    </sheetView>
  </sheetViews>
  <sheetFormatPr defaultRowHeight="16.5" x14ac:dyDescent="0.25"/>
  <cols>
    <col min="1" max="1" width="15.125" customWidth="1"/>
    <col min="2" max="3" width="11.625" style="24" customWidth="1"/>
    <col min="4" max="6" width="11.625" style="82" customWidth="1"/>
    <col min="7" max="7" width="22" style="184" customWidth="1"/>
  </cols>
  <sheetData>
    <row r="1" spans="1:11" ht="26.45" customHeight="1" x14ac:dyDescent="0.25">
      <c r="A1" s="324" t="str">
        <f>業務費計算!A1</f>
        <v>115年度基本業務費彙計表</v>
      </c>
      <c r="B1" s="324"/>
      <c r="C1" s="324"/>
      <c r="D1" s="324"/>
      <c r="E1" s="324"/>
      <c r="F1" s="324"/>
      <c r="G1" s="324"/>
    </row>
    <row r="2" spans="1:11" ht="32.25" customHeight="1" thickBot="1" x14ac:dyDescent="0.3">
      <c r="A2" s="327" t="s">
        <v>265</v>
      </c>
      <c r="B2" s="327"/>
      <c r="C2" s="327"/>
      <c r="D2" s="327"/>
      <c r="E2" s="327"/>
      <c r="F2" s="327"/>
      <c r="G2" s="327"/>
      <c r="H2" s="70"/>
      <c r="I2" s="70"/>
    </row>
    <row r="3" spans="1:11" ht="36.75" customHeight="1" thickBot="1" x14ac:dyDescent="0.3">
      <c r="A3" s="72"/>
      <c r="B3" s="141" t="s">
        <v>183</v>
      </c>
      <c r="C3" s="73" t="s">
        <v>110</v>
      </c>
      <c r="D3" s="73" t="s">
        <v>111</v>
      </c>
      <c r="E3" s="141" t="s">
        <v>153</v>
      </c>
      <c r="F3" s="73" t="s">
        <v>99</v>
      </c>
      <c r="G3" s="74" t="s">
        <v>112</v>
      </c>
      <c r="H3" s="70"/>
      <c r="I3" s="70"/>
    </row>
    <row r="4" spans="1:11" ht="30" customHeight="1" x14ac:dyDescent="0.25">
      <c r="A4" s="243" t="s">
        <v>101</v>
      </c>
      <c r="B4" s="244">
        <v>1</v>
      </c>
      <c r="C4" s="245">
        <v>1</v>
      </c>
      <c r="D4" s="242">
        <f>2+1</f>
        <v>3</v>
      </c>
      <c r="E4" s="245">
        <v>1</v>
      </c>
      <c r="F4" s="245">
        <v>1</v>
      </c>
      <c r="G4" s="186"/>
      <c r="H4" s="2"/>
      <c r="I4" s="2"/>
      <c r="J4" s="44"/>
    </row>
    <row r="5" spans="1:11" ht="55.5" customHeight="1" x14ac:dyDescent="0.25">
      <c r="A5" s="246" t="s">
        <v>102</v>
      </c>
      <c r="B5" s="247">
        <v>5</v>
      </c>
      <c r="C5" s="248">
        <v>5</v>
      </c>
      <c r="D5" s="242">
        <v>13</v>
      </c>
      <c r="E5" s="248">
        <f>2+2</f>
        <v>4</v>
      </c>
      <c r="F5" s="248">
        <v>5</v>
      </c>
      <c r="G5" s="187" t="s">
        <v>287</v>
      </c>
      <c r="H5" s="2"/>
      <c r="I5" s="2"/>
      <c r="J5" s="44"/>
    </row>
    <row r="6" spans="1:11" ht="30" customHeight="1" x14ac:dyDescent="0.25">
      <c r="A6" s="246" t="s">
        <v>103</v>
      </c>
      <c r="B6" s="247">
        <v>3</v>
      </c>
      <c r="C6" s="248">
        <v>5</v>
      </c>
      <c r="D6" s="242">
        <v>17</v>
      </c>
      <c r="E6" s="248">
        <v>2</v>
      </c>
      <c r="F6" s="248">
        <v>5</v>
      </c>
      <c r="G6" s="127" t="s">
        <v>129</v>
      </c>
      <c r="H6" s="44"/>
      <c r="I6" s="44"/>
      <c r="J6" s="44"/>
      <c r="K6" s="44"/>
    </row>
    <row r="7" spans="1:11" ht="30" customHeight="1" x14ac:dyDescent="0.25">
      <c r="A7" s="246" t="s">
        <v>104</v>
      </c>
      <c r="B7" s="247">
        <v>2</v>
      </c>
      <c r="C7" s="248">
        <v>3</v>
      </c>
      <c r="D7" s="242">
        <v>9</v>
      </c>
      <c r="E7" s="248">
        <v>1</v>
      </c>
      <c r="F7" s="248">
        <v>3</v>
      </c>
      <c r="G7" s="188"/>
      <c r="H7" s="44"/>
      <c r="I7" s="44"/>
      <c r="J7" s="44"/>
      <c r="K7" s="44"/>
    </row>
    <row r="8" spans="1:11" ht="30" customHeight="1" x14ac:dyDescent="0.25">
      <c r="A8" s="246" t="s">
        <v>105</v>
      </c>
      <c r="B8" s="247">
        <v>4</v>
      </c>
      <c r="C8" s="248">
        <v>4</v>
      </c>
      <c r="D8" s="242">
        <v>4</v>
      </c>
      <c r="E8" s="248">
        <v>2</v>
      </c>
      <c r="F8" s="249">
        <v>4</v>
      </c>
      <c r="G8" s="187" t="s">
        <v>136</v>
      </c>
      <c r="H8" s="44"/>
      <c r="I8" s="44"/>
      <c r="J8" s="44"/>
      <c r="K8" s="44"/>
    </row>
    <row r="9" spans="1:11" ht="30" customHeight="1" x14ac:dyDescent="0.25">
      <c r="A9" s="246" t="s">
        <v>106</v>
      </c>
      <c r="B9" s="247">
        <v>2</v>
      </c>
      <c r="C9" s="248">
        <v>1</v>
      </c>
      <c r="D9" s="242">
        <v>3</v>
      </c>
      <c r="E9" s="248">
        <v>1</v>
      </c>
      <c r="F9" s="249">
        <v>1</v>
      </c>
      <c r="G9" s="127"/>
      <c r="H9" s="44"/>
      <c r="I9" s="44"/>
      <c r="J9" s="44"/>
      <c r="K9" s="44"/>
    </row>
    <row r="10" spans="1:11" ht="30" customHeight="1" x14ac:dyDescent="0.25">
      <c r="A10" s="246" t="s">
        <v>107</v>
      </c>
      <c r="B10" s="247">
        <v>2</v>
      </c>
      <c r="C10" s="248">
        <v>1</v>
      </c>
      <c r="D10" s="242">
        <v>6</v>
      </c>
      <c r="E10" s="248">
        <v>1</v>
      </c>
      <c r="F10" s="248">
        <v>1</v>
      </c>
      <c r="G10" s="127" t="s">
        <v>128</v>
      </c>
      <c r="H10" s="44"/>
      <c r="I10" s="44"/>
      <c r="J10" s="44"/>
      <c r="K10" s="44"/>
    </row>
    <row r="11" spans="1:11" ht="30" customHeight="1" x14ac:dyDescent="0.25">
      <c r="A11" s="246" t="s">
        <v>108</v>
      </c>
      <c r="B11" s="247">
        <v>1</v>
      </c>
      <c r="C11" s="248">
        <v>1</v>
      </c>
      <c r="D11" s="242">
        <v>2</v>
      </c>
      <c r="E11" s="248">
        <v>1</v>
      </c>
      <c r="F11" s="248">
        <v>1</v>
      </c>
      <c r="G11" s="188"/>
      <c r="H11" s="44"/>
      <c r="I11" s="44"/>
      <c r="J11" s="44"/>
      <c r="K11" s="44"/>
    </row>
    <row r="12" spans="1:11" ht="39.75" customHeight="1" thickBot="1" x14ac:dyDescent="0.3">
      <c r="A12" s="250" t="s">
        <v>109</v>
      </c>
      <c r="B12" s="251">
        <v>1</v>
      </c>
      <c r="C12" s="252">
        <v>1</v>
      </c>
      <c r="D12" s="253">
        <v>3</v>
      </c>
      <c r="E12" s="252">
        <v>1</v>
      </c>
      <c r="F12" s="252">
        <v>1</v>
      </c>
      <c r="G12" s="189" t="s">
        <v>191</v>
      </c>
      <c r="H12" s="44"/>
      <c r="I12" s="44"/>
      <c r="J12" s="44"/>
      <c r="K12" s="44"/>
    </row>
    <row r="13" spans="1:11" x14ac:dyDescent="0.25">
      <c r="A13" s="76"/>
      <c r="B13" s="77"/>
      <c r="C13" s="77"/>
      <c r="D13" s="77"/>
      <c r="E13" s="77"/>
      <c r="F13" s="77"/>
      <c r="G13" s="185"/>
      <c r="H13" s="44"/>
      <c r="I13" s="44"/>
      <c r="J13" s="44"/>
      <c r="K13" s="44"/>
    </row>
    <row r="14" spans="1:11" ht="48" customHeight="1" thickBot="1" x14ac:dyDescent="0.3">
      <c r="A14" s="254" t="s">
        <v>113</v>
      </c>
      <c r="B14" s="255">
        <v>10000</v>
      </c>
      <c r="C14" s="255">
        <v>5000</v>
      </c>
      <c r="D14" s="256">
        <v>1000</v>
      </c>
      <c r="E14" s="255">
        <v>25000</v>
      </c>
      <c r="F14" s="255">
        <v>8000</v>
      </c>
      <c r="G14" s="185"/>
      <c r="H14" s="44"/>
      <c r="I14" s="44"/>
      <c r="J14" s="44"/>
      <c r="K14" s="44"/>
    </row>
    <row r="15" spans="1:11" ht="24" customHeight="1" thickTop="1" x14ac:dyDescent="0.25">
      <c r="A15" s="107"/>
      <c r="B15" s="108"/>
      <c r="C15" s="108"/>
      <c r="D15" s="109"/>
      <c r="E15" s="121"/>
      <c r="F15" s="108"/>
      <c r="G15" s="185"/>
      <c r="H15" s="44"/>
      <c r="I15" s="44"/>
      <c r="J15" s="44"/>
      <c r="K15" s="44"/>
    </row>
    <row r="16" spans="1:11" ht="24" customHeight="1" x14ac:dyDescent="0.25">
      <c r="A16" s="61" t="s">
        <v>114</v>
      </c>
      <c r="B16" s="59"/>
      <c r="C16" s="59"/>
      <c r="D16" s="78"/>
      <c r="E16" s="122"/>
      <c r="F16" s="78"/>
      <c r="G16" s="185"/>
      <c r="H16" s="62"/>
      <c r="I16" s="44"/>
      <c r="J16" s="44"/>
      <c r="K16" s="44"/>
    </row>
    <row r="17" spans="1:11" ht="24" customHeight="1" x14ac:dyDescent="0.25">
      <c r="A17" t="s">
        <v>182</v>
      </c>
      <c r="B17" s="59"/>
      <c r="C17" s="59"/>
      <c r="D17" s="78"/>
      <c r="E17" s="78"/>
      <c r="F17" s="78"/>
      <c r="G17" s="185"/>
      <c r="H17" s="44"/>
      <c r="I17" s="44"/>
      <c r="J17" s="44"/>
      <c r="K17" s="44"/>
    </row>
    <row r="18" spans="1:11" ht="39" customHeight="1" x14ac:dyDescent="0.25">
      <c r="A18" s="325" t="s">
        <v>342</v>
      </c>
      <c r="B18" s="326"/>
      <c r="C18" s="326"/>
      <c r="D18" s="326"/>
      <c r="E18" s="326"/>
      <c r="F18" s="326"/>
      <c r="G18" s="326"/>
      <c r="H18" s="62"/>
      <c r="I18" s="44"/>
      <c r="J18" s="44"/>
      <c r="K18" s="44"/>
    </row>
    <row r="19" spans="1:11" ht="24" customHeight="1" x14ac:dyDescent="0.25">
      <c r="A19" s="325" t="s">
        <v>184</v>
      </c>
      <c r="B19" s="326"/>
      <c r="C19" s="326"/>
      <c r="D19" s="326"/>
      <c r="E19" s="326"/>
      <c r="F19" s="326"/>
      <c r="G19" s="326"/>
      <c r="H19" s="62"/>
      <c r="I19" s="44"/>
      <c r="J19" s="44"/>
      <c r="K19" s="44"/>
    </row>
    <row r="20" spans="1:11" ht="24" customHeight="1" x14ac:dyDescent="0.25">
      <c r="A20" s="325" t="s">
        <v>343</v>
      </c>
      <c r="B20" s="326"/>
      <c r="C20" s="326"/>
      <c r="D20" s="326"/>
      <c r="E20" s="326"/>
      <c r="F20" s="326"/>
      <c r="G20" s="326"/>
      <c r="H20" s="62"/>
      <c r="I20" s="44"/>
      <c r="J20" s="44"/>
      <c r="K20" s="44"/>
    </row>
    <row r="21" spans="1:11" ht="24" customHeight="1" x14ac:dyDescent="0.25">
      <c r="A21" s="325" t="s">
        <v>344</v>
      </c>
      <c r="B21" s="326"/>
      <c r="C21" s="326"/>
      <c r="D21" s="326"/>
      <c r="E21" s="326"/>
      <c r="F21" s="326"/>
      <c r="G21" s="326"/>
      <c r="H21" s="62"/>
      <c r="I21" s="44"/>
      <c r="J21" s="44"/>
      <c r="K21" s="44"/>
    </row>
    <row r="22" spans="1:11" ht="24" customHeight="1" x14ac:dyDescent="0.25">
      <c r="A22" t="s">
        <v>185</v>
      </c>
      <c r="B22" s="59"/>
      <c r="C22" s="59"/>
      <c r="D22" s="78"/>
      <c r="E22" s="78"/>
      <c r="F22" s="78"/>
      <c r="G22" s="185"/>
      <c r="H22" s="44"/>
      <c r="I22" s="44"/>
      <c r="J22" s="44"/>
      <c r="K22" s="44"/>
    </row>
    <row r="23" spans="1:11" ht="24" customHeight="1" x14ac:dyDescent="0.25">
      <c r="A23" t="s">
        <v>121</v>
      </c>
      <c r="B23" s="59"/>
      <c r="C23" s="59"/>
      <c r="D23" s="78"/>
      <c r="E23" s="78"/>
      <c r="F23" s="78"/>
      <c r="G23" s="185"/>
      <c r="H23" s="44"/>
      <c r="I23" s="44"/>
      <c r="J23" s="44"/>
      <c r="K23" s="44"/>
    </row>
    <row r="24" spans="1:11" ht="24" customHeight="1" x14ac:dyDescent="0.25">
      <c r="A24" t="s">
        <v>186</v>
      </c>
      <c r="B24" s="59"/>
      <c r="C24" s="59"/>
      <c r="D24" s="78"/>
      <c r="E24" s="78"/>
      <c r="F24" s="78"/>
      <c r="G24" s="185"/>
      <c r="H24" s="44"/>
      <c r="I24" s="44"/>
      <c r="J24" s="44"/>
      <c r="K24" s="44"/>
    </row>
    <row r="25" spans="1:11" ht="24" customHeight="1" x14ac:dyDescent="0.25">
      <c r="A25" t="s">
        <v>187</v>
      </c>
      <c r="B25" s="59"/>
      <c r="C25" s="59"/>
      <c r="D25" s="78"/>
      <c r="E25" s="78"/>
      <c r="F25" s="78"/>
      <c r="G25" s="185"/>
      <c r="H25" s="44"/>
      <c r="I25" s="44"/>
      <c r="J25" s="44"/>
      <c r="K25" s="44"/>
    </row>
    <row r="26" spans="1:11" ht="24" customHeight="1" x14ac:dyDescent="0.25">
      <c r="A26" t="s">
        <v>188</v>
      </c>
      <c r="B26" s="59"/>
      <c r="C26" s="59"/>
      <c r="D26" s="78"/>
      <c r="E26" s="78"/>
      <c r="F26" s="78"/>
      <c r="G26" s="185"/>
      <c r="H26" s="44"/>
      <c r="I26" s="44"/>
      <c r="J26" s="44"/>
      <c r="K26" s="44"/>
    </row>
    <row r="27" spans="1:11" ht="24" customHeight="1" x14ac:dyDescent="0.25">
      <c r="A27" t="s">
        <v>189</v>
      </c>
      <c r="B27" s="59"/>
      <c r="C27" s="59"/>
      <c r="D27" s="78"/>
      <c r="E27" s="78"/>
      <c r="F27" s="78"/>
      <c r="G27" s="185"/>
      <c r="H27" s="44"/>
      <c r="I27" s="44"/>
      <c r="J27" s="44"/>
      <c r="K27" s="44"/>
    </row>
    <row r="28" spans="1:11" ht="24" customHeight="1" x14ac:dyDescent="0.25">
      <c r="A28" t="s">
        <v>190</v>
      </c>
      <c r="B28" s="59"/>
      <c r="C28" s="59"/>
      <c r="D28" s="78"/>
      <c r="E28" s="78"/>
      <c r="F28" s="78"/>
      <c r="G28" s="185"/>
      <c r="H28" s="44"/>
      <c r="I28" s="44"/>
      <c r="J28" s="44"/>
      <c r="K28" s="44"/>
    </row>
    <row r="29" spans="1:11" ht="24" customHeight="1" x14ac:dyDescent="0.25">
      <c r="A29" s="126" t="s">
        <v>127</v>
      </c>
      <c r="B29" s="80"/>
      <c r="C29" s="80"/>
      <c r="D29" s="81"/>
      <c r="E29" s="81"/>
      <c r="F29" s="81"/>
      <c r="G29" s="190"/>
      <c r="H29" s="44"/>
      <c r="I29" s="44"/>
      <c r="J29" s="44"/>
      <c r="K29" s="44"/>
    </row>
    <row r="30" spans="1:11" x14ac:dyDescent="0.25">
      <c r="A30" s="79"/>
      <c r="B30" s="80"/>
      <c r="C30" s="80"/>
      <c r="D30" s="81"/>
      <c r="E30" s="81"/>
      <c r="F30" s="81"/>
      <c r="G30" s="190"/>
      <c r="H30" s="44"/>
      <c r="I30" s="44"/>
      <c r="J30" s="44"/>
      <c r="K30" s="44"/>
    </row>
    <row r="31" spans="1:11" x14ac:dyDescent="0.25">
      <c r="A31" s="79"/>
      <c r="B31" s="80"/>
      <c r="C31" s="80"/>
      <c r="D31" s="81"/>
      <c r="E31" s="81"/>
      <c r="F31" s="81"/>
      <c r="G31" s="190"/>
    </row>
    <row r="32" spans="1:11" x14ac:dyDescent="0.25">
      <c r="A32" s="79"/>
      <c r="B32" s="80"/>
      <c r="C32" s="80"/>
      <c r="D32" s="81"/>
      <c r="E32" s="81"/>
      <c r="F32" s="81"/>
      <c r="G32" s="190"/>
    </row>
    <row r="33" spans="1:7" x14ac:dyDescent="0.25">
      <c r="A33" s="79"/>
      <c r="B33" s="80"/>
      <c r="C33" s="80"/>
      <c r="D33" s="81"/>
      <c r="E33" s="81"/>
      <c r="F33" s="81"/>
      <c r="G33" s="190"/>
    </row>
    <row r="34" spans="1:7" x14ac:dyDescent="0.25">
      <c r="A34" s="79"/>
      <c r="B34" s="80"/>
      <c r="C34" s="80"/>
      <c r="D34" s="81"/>
      <c r="E34" s="81"/>
      <c r="F34" s="81"/>
      <c r="G34" s="190"/>
    </row>
    <row r="35" spans="1:7" x14ac:dyDescent="0.25">
      <c r="A35" s="79"/>
      <c r="B35" s="80"/>
      <c r="C35" s="80"/>
      <c r="D35" s="81"/>
      <c r="E35" s="81"/>
      <c r="F35" s="81"/>
      <c r="G35" s="190"/>
    </row>
    <row r="36" spans="1:7" x14ac:dyDescent="0.25">
      <c r="A36" s="79"/>
      <c r="B36" s="80"/>
      <c r="C36" s="80"/>
      <c r="D36" s="81"/>
      <c r="E36" s="81"/>
      <c r="F36" s="81"/>
      <c r="G36" s="190"/>
    </row>
    <row r="37" spans="1:7" x14ac:dyDescent="0.25">
      <c r="A37" s="79"/>
      <c r="B37" s="80"/>
      <c r="C37" s="80"/>
      <c r="D37" s="81"/>
      <c r="E37" s="81"/>
      <c r="F37" s="81"/>
      <c r="G37" s="190"/>
    </row>
    <row r="38" spans="1:7" x14ac:dyDescent="0.25">
      <c r="A38" s="79"/>
      <c r="B38" s="80"/>
      <c r="C38" s="80"/>
      <c r="D38" s="81"/>
      <c r="E38" s="81"/>
      <c r="F38" s="81"/>
      <c r="G38" s="190"/>
    </row>
    <row r="39" spans="1:7" x14ac:dyDescent="0.25">
      <c r="A39" s="79"/>
      <c r="B39" s="80"/>
      <c r="C39" s="80"/>
      <c r="D39" s="81"/>
      <c r="E39" s="81"/>
      <c r="F39" s="81"/>
      <c r="G39" s="190"/>
    </row>
    <row r="40" spans="1:7" x14ac:dyDescent="0.25">
      <c r="A40" s="79"/>
      <c r="B40" s="80"/>
      <c r="C40" s="80"/>
      <c r="D40" s="81"/>
      <c r="E40" s="81"/>
      <c r="F40" s="81"/>
      <c r="G40" s="190"/>
    </row>
    <row r="41" spans="1:7" x14ac:dyDescent="0.25">
      <c r="A41" s="79"/>
      <c r="B41" s="80"/>
      <c r="C41" s="80"/>
      <c r="D41" s="81"/>
      <c r="E41" s="81"/>
      <c r="F41" s="81"/>
      <c r="G41" s="190"/>
    </row>
    <row r="42" spans="1:7" x14ac:dyDescent="0.25">
      <c r="A42" s="79"/>
      <c r="B42" s="80"/>
      <c r="C42" s="80"/>
      <c r="D42" s="81"/>
      <c r="E42" s="81"/>
      <c r="F42" s="81"/>
      <c r="G42" s="190"/>
    </row>
    <row r="43" spans="1:7" x14ac:dyDescent="0.25">
      <c r="A43" s="79"/>
      <c r="B43" s="80"/>
      <c r="C43" s="80"/>
      <c r="D43" s="81"/>
      <c r="E43" s="81"/>
      <c r="F43" s="81"/>
      <c r="G43" s="190"/>
    </row>
    <row r="44" spans="1:7" x14ac:dyDescent="0.25">
      <c r="A44" s="79"/>
      <c r="B44" s="80"/>
      <c r="C44" s="80"/>
      <c r="D44" s="81"/>
      <c r="E44" s="81"/>
      <c r="F44" s="81"/>
      <c r="G44" s="190"/>
    </row>
    <row r="45" spans="1:7" x14ac:dyDescent="0.25">
      <c r="A45" s="79"/>
      <c r="B45" s="80"/>
      <c r="C45" s="80"/>
      <c r="D45" s="81"/>
      <c r="E45" s="81"/>
      <c r="F45" s="81"/>
      <c r="G45" s="190"/>
    </row>
    <row r="46" spans="1:7" x14ac:dyDescent="0.25">
      <c r="A46" s="79"/>
      <c r="B46" s="80"/>
      <c r="C46" s="80"/>
      <c r="D46" s="81"/>
      <c r="E46" s="81"/>
      <c r="F46" s="81"/>
      <c r="G46" s="190"/>
    </row>
  </sheetData>
  <mergeCells count="6">
    <mergeCell ref="A21:G21"/>
    <mergeCell ref="A2:G2"/>
    <mergeCell ref="A18:G18"/>
    <mergeCell ref="A1:G1"/>
    <mergeCell ref="A20:G20"/>
    <mergeCell ref="A19:G19"/>
  </mergeCells>
  <phoneticPr fontId="2" type="noConversion"/>
  <printOptions horizontalCentered="1"/>
  <pageMargins left="0.59055118110236227" right="0.59055118110236227" top="0.39370078740157483" bottom="0.59055118110236227" header="0.51181102362204722" footer="0.51181102362204722"/>
  <pageSetup paperSize="9" scale="87" firstPageNumber="9" orientation="portrait" useFirstPageNumber="1" r:id="rId1"/>
  <headerFooter alignWithMargins="0">
    <oddFooter>&amp;C&amp;14&amp;P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8"/>
  <sheetViews>
    <sheetView zoomScale="75" workbookViewId="0">
      <pane xSplit="1" ySplit="5" topLeftCell="B6" activePane="bottomRight" state="frozen"/>
      <selection pane="topRight" activeCell="B1" sqref="B1"/>
      <selection pane="bottomLeft" activeCell="A6" sqref="A6"/>
      <selection pane="bottomRight" activeCell="L13" sqref="L13"/>
    </sheetView>
  </sheetViews>
  <sheetFormatPr defaultRowHeight="16.5" x14ac:dyDescent="0.25"/>
  <cols>
    <col min="1" max="1" width="16.5" style="2" customWidth="1"/>
    <col min="2" max="5" width="14.75" style="2" customWidth="1"/>
    <col min="6" max="6" width="22.5" customWidth="1"/>
  </cols>
  <sheetData>
    <row r="1" spans="1:7" ht="27.75" customHeight="1" x14ac:dyDescent="0.25">
      <c r="A1" s="319" t="s">
        <v>417</v>
      </c>
      <c r="B1" s="319"/>
      <c r="C1" s="319"/>
      <c r="D1" s="319"/>
      <c r="E1" s="319"/>
      <c r="F1" s="319"/>
    </row>
    <row r="2" spans="1:7" ht="19.5" customHeight="1" x14ac:dyDescent="0.25">
      <c r="A2" s="3"/>
      <c r="B2" s="174"/>
      <c r="C2" s="3"/>
      <c r="D2" s="3"/>
      <c r="E2" s="164"/>
      <c r="F2" s="131" t="s">
        <v>7</v>
      </c>
    </row>
    <row r="3" spans="1:7" s="2" customFormat="1" ht="36.75" customHeight="1" x14ac:dyDescent="0.25">
      <c r="A3" s="320" t="s">
        <v>3</v>
      </c>
      <c r="B3" s="330" t="s">
        <v>386</v>
      </c>
      <c r="C3" s="321" t="s">
        <v>368</v>
      </c>
      <c r="D3" s="321"/>
      <c r="E3" s="241" t="s">
        <v>387</v>
      </c>
      <c r="F3" s="328" t="s">
        <v>2</v>
      </c>
    </row>
    <row r="4" spans="1:7" s="2" customFormat="1" ht="43.15" customHeight="1" x14ac:dyDescent="0.25">
      <c r="A4" s="320"/>
      <c r="B4" s="329"/>
      <c r="C4" s="165" t="s">
        <v>61</v>
      </c>
      <c r="D4" s="145" t="str">
        <f>'總表-項目'!D4</f>
        <v>11月底執行數</v>
      </c>
      <c r="E4" s="165" t="s">
        <v>61</v>
      </c>
      <c r="F4" s="329"/>
    </row>
    <row r="5" spans="1:7" s="2" customFormat="1" ht="42.75" customHeight="1" x14ac:dyDescent="0.25">
      <c r="A5" s="84" t="s">
        <v>53</v>
      </c>
      <c r="B5" s="85">
        <f>SUM(B6:B14)</f>
        <v>288729</v>
      </c>
      <c r="C5" s="86">
        <f>SUM(C6:C14)</f>
        <v>505000</v>
      </c>
      <c r="D5" s="86">
        <f>SUM(D6:D14)</f>
        <v>244294</v>
      </c>
      <c r="E5" s="86">
        <f t="shared" ref="E5" si="0">SUM(E6:E14)</f>
        <v>491000</v>
      </c>
      <c r="F5" s="145"/>
      <c r="G5" s="98"/>
    </row>
    <row r="6" spans="1:7" ht="42.75" customHeight="1" x14ac:dyDescent="0.25">
      <c r="A6" s="83" t="s">
        <v>57</v>
      </c>
      <c r="B6" s="87">
        <v>16789</v>
      </c>
      <c r="C6" s="88">
        <v>41000</v>
      </c>
      <c r="D6" s="88">
        <v>12928</v>
      </c>
      <c r="E6" s="88">
        <f>SUM(差費計算!G8,差費計算!G18)</f>
        <v>41000</v>
      </c>
      <c r="F6" s="125"/>
      <c r="G6" s="128"/>
    </row>
    <row r="7" spans="1:7" ht="42.75" customHeight="1" x14ac:dyDescent="0.25">
      <c r="A7" s="83" t="s">
        <v>4</v>
      </c>
      <c r="B7" s="87">
        <v>65379</v>
      </c>
      <c r="C7" s="88">
        <v>106000</v>
      </c>
      <c r="D7" s="88">
        <v>48926</v>
      </c>
      <c r="E7" s="88">
        <f>SUM(差費計算!G12,差費計算!G14,差費計算!G19)</f>
        <v>101000</v>
      </c>
      <c r="F7" s="125" t="s">
        <v>162</v>
      </c>
      <c r="G7" s="128"/>
    </row>
    <row r="8" spans="1:7" ht="42.75" customHeight="1" x14ac:dyDescent="0.25">
      <c r="A8" s="83" t="s">
        <v>63</v>
      </c>
      <c r="B8" s="87">
        <v>142176</v>
      </c>
      <c r="C8" s="88">
        <v>228000</v>
      </c>
      <c r="D8" s="88">
        <v>143434</v>
      </c>
      <c r="E8" s="88">
        <f>SUM(差費計算!G10,差費計算!G20)</f>
        <v>233000</v>
      </c>
      <c r="F8" s="47"/>
      <c r="G8" s="128"/>
    </row>
    <row r="9" spans="1:7" ht="42.75" customHeight="1" x14ac:dyDescent="0.25">
      <c r="A9" s="83" t="s">
        <v>5</v>
      </c>
      <c r="B9" s="87">
        <v>9866</v>
      </c>
      <c r="C9" s="88">
        <v>29000</v>
      </c>
      <c r="D9" s="88">
        <v>9947</v>
      </c>
      <c r="E9" s="88">
        <f>SUM(差費計算!G21)</f>
        <v>23000</v>
      </c>
      <c r="F9" s="125"/>
      <c r="G9" s="128"/>
    </row>
    <row r="10" spans="1:7" ht="42.75" customHeight="1" x14ac:dyDescent="0.25">
      <c r="A10" s="83" t="s">
        <v>72</v>
      </c>
      <c r="B10" s="87">
        <v>27315</v>
      </c>
      <c r="C10" s="88">
        <v>37000</v>
      </c>
      <c r="D10" s="88">
        <v>16239</v>
      </c>
      <c r="E10" s="88">
        <f>SUM(差費計算!G15,差費計算!G22)</f>
        <v>37000</v>
      </c>
      <c r="F10" s="125"/>
      <c r="G10" s="128"/>
    </row>
    <row r="11" spans="1:7" ht="42.75" customHeight="1" x14ac:dyDescent="0.25">
      <c r="A11" s="83" t="s">
        <v>73</v>
      </c>
      <c r="B11" s="87">
        <v>8584</v>
      </c>
      <c r="C11" s="88">
        <v>14000</v>
      </c>
      <c r="D11" s="88">
        <v>3124</v>
      </c>
      <c r="E11" s="88">
        <f>SUM(差費計算!G23)</f>
        <v>14000</v>
      </c>
      <c r="F11" s="125"/>
      <c r="G11" s="128"/>
    </row>
    <row r="12" spans="1:7" ht="42.75" customHeight="1" x14ac:dyDescent="0.25">
      <c r="A12" s="83" t="s">
        <v>56</v>
      </c>
      <c r="B12" s="87">
        <v>8274</v>
      </c>
      <c r="C12" s="88">
        <v>20000</v>
      </c>
      <c r="D12" s="88">
        <v>330</v>
      </c>
      <c r="E12" s="88">
        <f>SUM(差費計算!G24)</f>
        <v>20000</v>
      </c>
      <c r="F12" s="125"/>
      <c r="G12" s="128"/>
    </row>
    <row r="13" spans="1:7" ht="42.75" customHeight="1" x14ac:dyDescent="0.25">
      <c r="A13" s="83" t="s">
        <v>58</v>
      </c>
      <c r="B13" s="87">
        <v>8266</v>
      </c>
      <c r="C13" s="88">
        <v>16000</v>
      </c>
      <c r="D13" s="88">
        <v>7760</v>
      </c>
      <c r="E13" s="88">
        <f>SUM(差費計算!G16,差費計算!G25)</f>
        <v>11000</v>
      </c>
      <c r="F13" s="146"/>
      <c r="G13" s="128"/>
    </row>
    <row r="14" spans="1:7" ht="42.75" customHeight="1" x14ac:dyDescent="0.25">
      <c r="A14" s="83" t="s">
        <v>66</v>
      </c>
      <c r="B14" s="87">
        <v>2080</v>
      </c>
      <c r="C14" s="88">
        <v>14000</v>
      </c>
      <c r="D14" s="88">
        <v>1606</v>
      </c>
      <c r="E14" s="88">
        <f>SUM(差費計算!G26)</f>
        <v>11000</v>
      </c>
      <c r="F14" s="125"/>
      <c r="G14" s="128"/>
    </row>
    <row r="15" spans="1:7" x14ac:dyDescent="0.25">
      <c r="A15" s="44"/>
      <c r="B15" s="44"/>
    </row>
    <row r="16" spans="1:7" x14ac:dyDescent="0.25">
      <c r="A16" s="44" t="s">
        <v>178</v>
      </c>
      <c r="B16" s="44"/>
    </row>
    <row r="17" spans="1:2" x14ac:dyDescent="0.25">
      <c r="A17" s="44"/>
      <c r="B17" s="44"/>
    </row>
    <row r="18" spans="1:2" x14ac:dyDescent="0.25">
      <c r="A18" s="105"/>
      <c r="B18" s="105"/>
    </row>
  </sheetData>
  <mergeCells count="5">
    <mergeCell ref="A1:F1"/>
    <mergeCell ref="A3:A4"/>
    <mergeCell ref="C3:D3"/>
    <mergeCell ref="F3:F4"/>
    <mergeCell ref="B3:B4"/>
  </mergeCells>
  <phoneticPr fontId="2" type="noConversion"/>
  <printOptions horizontalCentered="1"/>
  <pageMargins left="0.39370078740157483" right="0.39370078740157483" top="0.59055118110236227" bottom="0.59055118110236227" header="0.51181102362204722" footer="0.51181102362204722"/>
  <pageSetup paperSize="9" scale="88" firstPageNumber="10" orientation="portrait" useFirstPageNumber="1" r:id="rId1"/>
  <headerFooter alignWithMargins="0">
    <oddFooter>&amp;C&amp;14&amp;P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1"/>
  <sheetViews>
    <sheetView zoomScale="75" workbookViewId="0">
      <pane xSplit="1" ySplit="4" topLeftCell="B8" activePane="bottomRight" state="frozen"/>
      <selection pane="topRight" activeCell="B1" sqref="B1"/>
      <selection pane="bottomLeft" activeCell="A3" sqref="A3"/>
      <selection pane="bottomRight" activeCell="J17" sqref="J17"/>
    </sheetView>
  </sheetViews>
  <sheetFormatPr defaultRowHeight="16.5" x14ac:dyDescent="0.25"/>
  <cols>
    <col min="1" max="1" width="21.5" customWidth="1"/>
    <col min="2" max="2" width="5" customWidth="1"/>
    <col min="3" max="3" width="4.875" customWidth="1"/>
    <col min="4" max="4" width="8" style="24" customWidth="1"/>
    <col min="5" max="5" width="9.625" style="1" customWidth="1"/>
    <col min="6" max="6" width="8.625" style="1" customWidth="1"/>
    <col min="7" max="7" width="9.625" style="1" customWidth="1"/>
    <col min="8" max="8" width="30.125" style="1" customWidth="1"/>
    <col min="9" max="9" width="9" style="1"/>
  </cols>
  <sheetData>
    <row r="1" spans="1:8" ht="29.25" customHeight="1" x14ac:dyDescent="0.25">
      <c r="A1" s="324" t="s">
        <v>418</v>
      </c>
      <c r="B1" s="324"/>
      <c r="C1" s="324"/>
      <c r="D1" s="324"/>
      <c r="E1" s="324"/>
      <c r="F1" s="324"/>
      <c r="G1" s="324"/>
      <c r="H1" s="324"/>
    </row>
    <row r="2" spans="1:8" ht="21" customHeight="1" x14ac:dyDescent="0.25">
      <c r="A2" s="22"/>
      <c r="B2" s="22"/>
      <c r="C2" s="22"/>
      <c r="D2" s="23"/>
      <c r="H2" s="48" t="s">
        <v>165</v>
      </c>
    </row>
    <row r="3" spans="1:8" ht="24.95" customHeight="1" x14ac:dyDescent="0.25">
      <c r="A3" s="310" t="s">
        <v>0</v>
      </c>
      <c r="B3" s="300" t="s">
        <v>39</v>
      </c>
      <c r="C3" s="300" t="s">
        <v>3</v>
      </c>
      <c r="D3" s="336" t="s">
        <v>40</v>
      </c>
      <c r="E3" s="331" t="s">
        <v>1</v>
      </c>
      <c r="F3" s="331"/>
      <c r="G3" s="331"/>
      <c r="H3" s="338" t="s">
        <v>2</v>
      </c>
    </row>
    <row r="4" spans="1:8" ht="24.95" customHeight="1" x14ac:dyDescent="0.25">
      <c r="A4" s="311"/>
      <c r="B4" s="300"/>
      <c r="C4" s="300"/>
      <c r="D4" s="337"/>
      <c r="E4" s="29" t="s">
        <v>51</v>
      </c>
      <c r="F4" s="29" t="s">
        <v>52</v>
      </c>
      <c r="G4" s="29" t="s">
        <v>53</v>
      </c>
      <c r="H4" s="339"/>
    </row>
    <row r="5" spans="1:8" ht="28.5" customHeight="1" x14ac:dyDescent="0.25">
      <c r="A5" s="14" t="s">
        <v>48</v>
      </c>
      <c r="B5" s="14"/>
      <c r="C5" s="14"/>
      <c r="D5" s="26"/>
      <c r="E5" s="20"/>
      <c r="F5" s="20"/>
      <c r="G5" s="15">
        <v>441000</v>
      </c>
      <c r="H5" s="137" t="s">
        <v>163</v>
      </c>
    </row>
    <row r="6" spans="1:8" ht="29.65" customHeight="1" x14ac:dyDescent="0.25">
      <c r="A6" s="18" t="s">
        <v>124</v>
      </c>
      <c r="B6" s="6"/>
      <c r="C6" s="6"/>
      <c r="D6" s="27"/>
      <c r="E6" s="7"/>
      <c r="F6" s="7"/>
      <c r="G6" s="27">
        <f>G7-G5</f>
        <v>50000</v>
      </c>
      <c r="H6" s="57"/>
    </row>
    <row r="7" spans="1:8" ht="35.65" customHeight="1" x14ac:dyDescent="0.25">
      <c r="A7" s="14" t="s">
        <v>61</v>
      </c>
      <c r="B7" s="14"/>
      <c r="C7" s="14"/>
      <c r="D7" s="26"/>
      <c r="E7" s="15"/>
      <c r="F7" s="15"/>
      <c r="G7" s="15">
        <f>SUM(G8,G9,G11,G13,G17)</f>
        <v>491000</v>
      </c>
      <c r="H7" s="140" t="s">
        <v>152</v>
      </c>
    </row>
    <row r="8" spans="1:8" ht="28.15" customHeight="1" x14ac:dyDescent="0.25">
      <c r="A8" s="30" t="s">
        <v>55</v>
      </c>
      <c r="B8" s="30">
        <v>1</v>
      </c>
      <c r="C8" s="257" t="s">
        <v>54</v>
      </c>
      <c r="D8" s="31"/>
      <c r="E8" s="32"/>
      <c r="F8" s="32">
        <v>30000</v>
      </c>
      <c r="G8" s="32">
        <f>SUM(E8:F8)</f>
        <v>30000</v>
      </c>
      <c r="H8" s="93"/>
    </row>
    <row r="9" spans="1:8" ht="28.15" customHeight="1" x14ac:dyDescent="0.25">
      <c r="A9" s="30" t="s">
        <v>138</v>
      </c>
      <c r="B9" s="30"/>
      <c r="C9" s="257"/>
      <c r="D9" s="31"/>
      <c r="E9" s="32"/>
      <c r="F9" s="32">
        <f>F10</f>
        <v>170000</v>
      </c>
      <c r="G9" s="32">
        <f t="shared" ref="G9:G18" si="0">SUM(E9:F9)</f>
        <v>170000</v>
      </c>
      <c r="H9" s="93" t="s">
        <v>116</v>
      </c>
    </row>
    <row r="10" spans="1:8" ht="86.25" customHeight="1" x14ac:dyDescent="0.25">
      <c r="A10" s="67" t="s">
        <v>90</v>
      </c>
      <c r="B10" s="67">
        <v>1</v>
      </c>
      <c r="C10" s="258" t="s">
        <v>54</v>
      </c>
      <c r="D10" s="68"/>
      <c r="E10" s="57"/>
      <c r="F10" s="57">
        <v>170000</v>
      </c>
      <c r="G10" s="57">
        <f>SUM(E10:F10)</f>
        <v>170000</v>
      </c>
      <c r="H10" s="137" t="s">
        <v>419</v>
      </c>
    </row>
    <row r="11" spans="1:8" ht="28.15" customHeight="1" x14ac:dyDescent="0.25">
      <c r="A11" s="30" t="s">
        <v>144</v>
      </c>
      <c r="B11" s="30"/>
      <c r="C11" s="257"/>
      <c r="D11" s="31"/>
      <c r="E11" s="32">
        <f>SUM(E12)</f>
        <v>0</v>
      </c>
      <c r="F11" s="32">
        <f>SUM(F12:F13)</f>
        <v>20000</v>
      </c>
      <c r="G11" s="32">
        <f t="shared" ref="G11" si="1">SUM(E11:F11)</f>
        <v>20000</v>
      </c>
      <c r="H11" s="139" t="s">
        <v>141</v>
      </c>
    </row>
    <row r="12" spans="1:8" ht="25.15" customHeight="1" x14ac:dyDescent="0.25">
      <c r="A12" s="138" t="s">
        <v>139</v>
      </c>
      <c r="B12" s="67">
        <v>1</v>
      </c>
      <c r="C12" s="259" t="s">
        <v>140</v>
      </c>
      <c r="D12" s="68"/>
      <c r="E12" s="57"/>
      <c r="F12" s="57">
        <v>20000</v>
      </c>
      <c r="G12" s="57">
        <f>SUM(F12)</f>
        <v>20000</v>
      </c>
      <c r="H12" s="137"/>
    </row>
    <row r="13" spans="1:8" ht="28.15" customHeight="1" x14ac:dyDescent="0.25">
      <c r="A13" s="30" t="s">
        <v>142</v>
      </c>
      <c r="B13" s="30">
        <f>SUM(B14:B15)</f>
        <v>50</v>
      </c>
      <c r="C13" s="257" t="s">
        <v>49</v>
      </c>
      <c r="D13" s="31"/>
      <c r="E13" s="32">
        <f>SUM(E14:E16)</f>
        <v>50000</v>
      </c>
      <c r="F13" s="32">
        <f t="shared" ref="F13:G13" si="2">SUM(F14:F16)</f>
        <v>0</v>
      </c>
      <c r="G13" s="32">
        <f t="shared" si="2"/>
        <v>50000</v>
      </c>
      <c r="H13" s="139" t="s">
        <v>154</v>
      </c>
    </row>
    <row r="14" spans="1:8" ht="21.95" customHeight="1" x14ac:dyDescent="0.25">
      <c r="A14" s="6" t="s">
        <v>44</v>
      </c>
      <c r="B14" s="6">
        <v>30</v>
      </c>
      <c r="C14" s="4" t="s">
        <v>42</v>
      </c>
      <c r="D14" s="27">
        <v>1000</v>
      </c>
      <c r="E14" s="7">
        <f>B14*D14</f>
        <v>30000</v>
      </c>
      <c r="F14" s="7"/>
      <c r="G14" s="7">
        <f t="shared" si="0"/>
        <v>30000</v>
      </c>
      <c r="H14" s="140" t="s">
        <v>288</v>
      </c>
    </row>
    <row r="15" spans="1:8" ht="21.95" customHeight="1" x14ac:dyDescent="0.25">
      <c r="A15" s="6" t="s">
        <v>89</v>
      </c>
      <c r="B15" s="6">
        <v>20</v>
      </c>
      <c r="C15" s="4" t="s">
        <v>42</v>
      </c>
      <c r="D15" s="27">
        <v>1000</v>
      </c>
      <c r="E15" s="7">
        <f>B15*D15</f>
        <v>20000</v>
      </c>
      <c r="F15" s="7"/>
      <c r="G15" s="7">
        <f t="shared" si="0"/>
        <v>20000</v>
      </c>
      <c r="H15" s="102"/>
    </row>
    <row r="16" spans="1:8" ht="21.95" customHeight="1" x14ac:dyDescent="0.25">
      <c r="A16" s="6" t="s">
        <v>150</v>
      </c>
      <c r="B16" s="6">
        <v>0</v>
      </c>
      <c r="C16" s="4" t="s">
        <v>151</v>
      </c>
      <c r="D16" s="27">
        <v>1000</v>
      </c>
      <c r="E16" s="7">
        <f>B16*D16</f>
        <v>0</v>
      </c>
      <c r="F16" s="7"/>
      <c r="G16" s="7">
        <f t="shared" si="0"/>
        <v>0</v>
      </c>
      <c r="H16" s="102"/>
    </row>
    <row r="17" spans="1:8" ht="25.15" customHeight="1" x14ac:dyDescent="0.25">
      <c r="A17" s="30" t="s">
        <v>143</v>
      </c>
      <c r="B17" s="30">
        <f>SUM(B18:B26)</f>
        <v>52</v>
      </c>
      <c r="C17" s="257" t="s">
        <v>49</v>
      </c>
      <c r="D17" s="69"/>
      <c r="E17" s="32">
        <f>SUM(E18:E26)</f>
        <v>156000</v>
      </c>
      <c r="F17" s="32">
        <f>SUM(F18:F26)</f>
        <v>65000</v>
      </c>
      <c r="G17" s="32">
        <f t="shared" si="0"/>
        <v>221000</v>
      </c>
      <c r="H17" s="94"/>
    </row>
    <row r="18" spans="1:8" ht="21.95" customHeight="1" x14ac:dyDescent="0.25">
      <c r="A18" s="6" t="s">
        <v>45</v>
      </c>
      <c r="B18" s="6">
        <v>2</v>
      </c>
      <c r="C18" s="4" t="s">
        <v>42</v>
      </c>
      <c r="D18" s="27">
        <v>3000</v>
      </c>
      <c r="E18" s="7">
        <f>B18*D18</f>
        <v>6000</v>
      </c>
      <c r="F18" s="7">
        <v>5000</v>
      </c>
      <c r="G18" s="7">
        <f t="shared" si="0"/>
        <v>11000</v>
      </c>
      <c r="H18" s="41"/>
    </row>
    <row r="19" spans="1:8" ht="21.95" customHeight="1" x14ac:dyDescent="0.25">
      <c r="A19" s="6" t="s">
        <v>44</v>
      </c>
      <c r="B19" s="6">
        <v>12</v>
      </c>
      <c r="C19" s="4" t="s">
        <v>42</v>
      </c>
      <c r="D19" s="27">
        <v>3000</v>
      </c>
      <c r="E19" s="7">
        <f t="shared" ref="E19:E26" si="3">B19*D19</f>
        <v>36000</v>
      </c>
      <c r="F19" s="7">
        <v>15000</v>
      </c>
      <c r="G19" s="7">
        <f t="shared" ref="G19:G26" si="4">SUM(E19:F19)</f>
        <v>51000</v>
      </c>
      <c r="H19" s="41"/>
    </row>
    <row r="20" spans="1:8" ht="21.95" customHeight="1" x14ac:dyDescent="0.25">
      <c r="A20" s="6" t="s">
        <v>64</v>
      </c>
      <c r="B20" s="6">
        <v>16</v>
      </c>
      <c r="C20" s="4" t="s">
        <v>42</v>
      </c>
      <c r="D20" s="27">
        <v>3000</v>
      </c>
      <c r="E20" s="7">
        <f t="shared" si="3"/>
        <v>48000</v>
      </c>
      <c r="F20" s="7">
        <v>15000</v>
      </c>
      <c r="G20" s="7">
        <f t="shared" si="4"/>
        <v>63000</v>
      </c>
      <c r="H20" s="124" t="s">
        <v>421</v>
      </c>
    </row>
    <row r="21" spans="1:8" ht="21.95" customHeight="1" x14ac:dyDescent="0.25">
      <c r="A21" s="6" t="s">
        <v>46</v>
      </c>
      <c r="B21" s="6">
        <v>6</v>
      </c>
      <c r="C21" s="4" t="s">
        <v>42</v>
      </c>
      <c r="D21" s="27">
        <v>3000</v>
      </c>
      <c r="E21" s="7">
        <f t="shared" si="3"/>
        <v>18000</v>
      </c>
      <c r="F21" s="7">
        <v>5000</v>
      </c>
      <c r="G21" s="7">
        <f t="shared" si="4"/>
        <v>23000</v>
      </c>
      <c r="H21" s="41"/>
    </row>
    <row r="22" spans="1:8" ht="21.95" customHeight="1" x14ac:dyDescent="0.25">
      <c r="A22" s="6" t="s">
        <v>89</v>
      </c>
      <c r="B22" s="6">
        <v>4</v>
      </c>
      <c r="C22" s="4" t="s">
        <v>42</v>
      </c>
      <c r="D22" s="27">
        <v>3000</v>
      </c>
      <c r="E22" s="7">
        <f t="shared" si="3"/>
        <v>12000</v>
      </c>
      <c r="F22" s="7">
        <v>5000</v>
      </c>
      <c r="G22" s="7">
        <f t="shared" si="4"/>
        <v>17000</v>
      </c>
      <c r="H22" s="41"/>
    </row>
    <row r="23" spans="1:8" ht="21.95" customHeight="1" x14ac:dyDescent="0.25">
      <c r="A23" s="6" t="s">
        <v>91</v>
      </c>
      <c r="B23" s="6">
        <v>3</v>
      </c>
      <c r="C23" s="4" t="s">
        <v>92</v>
      </c>
      <c r="D23" s="27">
        <v>3000</v>
      </c>
      <c r="E23" s="7">
        <f t="shared" si="3"/>
        <v>9000</v>
      </c>
      <c r="F23" s="7">
        <v>5000</v>
      </c>
      <c r="G23" s="7">
        <f t="shared" si="4"/>
        <v>14000</v>
      </c>
      <c r="H23" s="41"/>
    </row>
    <row r="24" spans="1:8" ht="21.95" customHeight="1" x14ac:dyDescent="0.25">
      <c r="A24" s="6" t="s">
        <v>43</v>
      </c>
      <c r="B24" s="6">
        <v>5</v>
      </c>
      <c r="C24" s="4" t="s">
        <v>42</v>
      </c>
      <c r="D24" s="27">
        <v>3000</v>
      </c>
      <c r="E24" s="7">
        <f t="shared" si="3"/>
        <v>15000</v>
      </c>
      <c r="F24" s="7">
        <v>5000</v>
      </c>
      <c r="G24" s="7">
        <f t="shared" si="4"/>
        <v>20000</v>
      </c>
      <c r="H24" s="41"/>
    </row>
    <row r="25" spans="1:8" ht="21.95" customHeight="1" x14ac:dyDescent="0.25">
      <c r="A25" s="6" t="s">
        <v>47</v>
      </c>
      <c r="B25" s="6">
        <v>2</v>
      </c>
      <c r="C25" s="4" t="s">
        <v>42</v>
      </c>
      <c r="D25" s="27">
        <v>3000</v>
      </c>
      <c r="E25" s="7">
        <f t="shared" si="3"/>
        <v>6000</v>
      </c>
      <c r="F25" s="7">
        <v>5000</v>
      </c>
      <c r="G25" s="7">
        <f t="shared" si="4"/>
        <v>11000</v>
      </c>
      <c r="H25" s="41"/>
    </row>
    <row r="26" spans="1:8" ht="21.95" customHeight="1" x14ac:dyDescent="0.25">
      <c r="A26" s="6" t="s">
        <v>67</v>
      </c>
      <c r="B26" s="6">
        <v>2</v>
      </c>
      <c r="C26" s="4" t="s">
        <v>42</v>
      </c>
      <c r="D26" s="27">
        <v>3000</v>
      </c>
      <c r="E26" s="7">
        <f t="shared" si="3"/>
        <v>6000</v>
      </c>
      <c r="F26" s="7">
        <v>5000</v>
      </c>
      <c r="G26" s="7">
        <f t="shared" si="4"/>
        <v>11000</v>
      </c>
      <c r="H26" s="41"/>
    </row>
    <row r="27" spans="1:8" ht="24.95" customHeight="1" x14ac:dyDescent="0.25">
      <c r="A27" s="28" t="s">
        <v>357</v>
      </c>
      <c r="H27" s="25"/>
    </row>
    <row r="28" spans="1:8" ht="17.25" thickBot="1" x14ac:dyDescent="0.3">
      <c r="A28" s="28"/>
      <c r="H28" s="25"/>
    </row>
    <row r="29" spans="1:8" x14ac:dyDescent="0.25">
      <c r="A29" s="225" t="s">
        <v>41</v>
      </c>
      <c r="B29" s="226">
        <f>B17</f>
        <v>52</v>
      </c>
      <c r="C29" s="226" t="s">
        <v>49</v>
      </c>
      <c r="D29" s="227">
        <f>G5-G11-G13-G8-G9-F17</f>
        <v>106000</v>
      </c>
      <c r="E29" s="228" t="s">
        <v>50</v>
      </c>
      <c r="F29" s="228"/>
      <c r="G29" s="332" t="s">
        <v>123</v>
      </c>
      <c r="H29" s="333"/>
    </row>
    <row r="30" spans="1:8" ht="17.25" thickBot="1" x14ac:dyDescent="0.3">
      <c r="A30" s="229" t="s">
        <v>65</v>
      </c>
      <c r="B30" s="230"/>
      <c r="C30" s="230"/>
      <c r="D30" s="231">
        <f>D29/B29</f>
        <v>2038.4615384615386</v>
      </c>
      <c r="E30" s="232" t="s">
        <v>120</v>
      </c>
      <c r="F30" s="233">
        <v>3000</v>
      </c>
      <c r="G30" s="334"/>
      <c r="H30" s="335"/>
    </row>
    <row r="31" spans="1:8" x14ac:dyDescent="0.25">
      <c r="A31" s="234" t="s">
        <v>356</v>
      </c>
      <c r="B31" s="235">
        <f>B13</f>
        <v>50</v>
      </c>
    </row>
  </sheetData>
  <mergeCells count="8">
    <mergeCell ref="A1:H1"/>
    <mergeCell ref="E3:G3"/>
    <mergeCell ref="G29:H30"/>
    <mergeCell ref="A3:A4"/>
    <mergeCell ref="D3:D4"/>
    <mergeCell ref="H3:H4"/>
    <mergeCell ref="B3:B4"/>
    <mergeCell ref="C3:C4"/>
  </mergeCells>
  <phoneticPr fontId="2" type="noConversion"/>
  <printOptions horizontalCentered="1"/>
  <pageMargins left="0.59055118110236227" right="0.39370078740157483" top="0.59055118110236227" bottom="0.59055118110236227" header="0.51181102362204722" footer="0.51181102362204722"/>
  <pageSetup paperSize="9" scale="93" firstPageNumber="11" orientation="portrait" useFirstPageNumber="1" r:id="rId1"/>
  <headerFooter alignWithMargins="0">
    <oddFooter>&amp;C&amp;13&amp;P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M16"/>
  <sheetViews>
    <sheetView zoomScale="90" zoomScaleNormal="90" workbookViewId="0">
      <pane xSplit="1" ySplit="5" topLeftCell="B6" activePane="bottomRight" state="frozen"/>
      <selection pane="topRight" activeCell="B1" sqref="B1"/>
      <selection pane="bottomLeft" activeCell="A5" sqref="A5"/>
      <selection pane="bottomRight" activeCell="P13" sqref="P13"/>
    </sheetView>
  </sheetViews>
  <sheetFormatPr defaultRowHeight="16.5" x14ac:dyDescent="0.25"/>
  <cols>
    <col min="1" max="1" width="9.5" customWidth="1"/>
    <col min="2" max="2" width="13.375" style="1" customWidth="1"/>
    <col min="3" max="3" width="12.5" style="1" customWidth="1"/>
    <col min="4" max="4" width="10.875" style="1" customWidth="1"/>
    <col min="5" max="5" width="10.625" style="1" customWidth="1"/>
    <col min="6" max="6" width="13.375" style="1" customWidth="1"/>
    <col min="7" max="7" width="10.625" style="1" customWidth="1"/>
    <col min="8" max="8" width="8.5" style="1" customWidth="1"/>
    <col min="9" max="9" width="10.625" style="1" customWidth="1"/>
    <col min="10" max="10" width="12.375" style="1" customWidth="1"/>
    <col min="11" max="11" width="13.5" customWidth="1"/>
    <col min="13" max="13" width="13.125" bestFit="1" customWidth="1"/>
  </cols>
  <sheetData>
    <row r="1" spans="1:13" ht="32.65" customHeight="1" x14ac:dyDescent="0.25">
      <c r="A1" s="324" t="s">
        <v>464</v>
      </c>
      <c r="B1" s="324"/>
      <c r="C1" s="324"/>
      <c r="D1" s="324"/>
      <c r="E1" s="324"/>
      <c r="F1" s="324"/>
      <c r="G1" s="324"/>
      <c r="H1" s="324"/>
      <c r="I1" s="324"/>
      <c r="J1" s="324"/>
      <c r="K1" s="324"/>
    </row>
    <row r="2" spans="1:13" ht="25.15" customHeight="1" x14ac:dyDescent="0.25">
      <c r="K2" s="203" t="s">
        <v>318</v>
      </c>
    </row>
    <row r="3" spans="1:13" ht="28.5" customHeight="1" x14ac:dyDescent="0.25">
      <c r="A3" s="340" t="s">
        <v>304</v>
      </c>
      <c r="B3" s="342" t="s">
        <v>315</v>
      </c>
      <c r="C3" s="343"/>
      <c r="D3" s="343"/>
      <c r="E3" s="343"/>
      <c r="F3" s="344"/>
      <c r="G3" s="345" t="s">
        <v>320</v>
      </c>
      <c r="H3" s="343"/>
      <c r="I3" s="343"/>
      <c r="J3" s="344"/>
      <c r="K3" s="310" t="s">
        <v>324</v>
      </c>
    </row>
    <row r="4" spans="1:13" ht="40.15" customHeight="1" x14ac:dyDescent="0.25">
      <c r="A4" s="341"/>
      <c r="B4" s="201" t="s">
        <v>316</v>
      </c>
      <c r="C4" s="201" t="s">
        <v>303</v>
      </c>
      <c r="D4" s="201" t="s">
        <v>317</v>
      </c>
      <c r="E4" s="199" t="s">
        <v>305</v>
      </c>
      <c r="F4" s="198" t="s">
        <v>319</v>
      </c>
      <c r="G4" s="204" t="s">
        <v>321</v>
      </c>
      <c r="H4" s="204" t="s">
        <v>322</v>
      </c>
      <c r="I4" s="204" t="s">
        <v>323</v>
      </c>
      <c r="J4" s="198" t="s">
        <v>319</v>
      </c>
      <c r="K4" s="341"/>
    </row>
    <row r="5" spans="1:13" ht="40.15" customHeight="1" x14ac:dyDescent="0.25">
      <c r="A5" s="12" t="s">
        <v>306</v>
      </c>
      <c r="B5" s="16">
        <f>SUM(B6:B14)</f>
        <v>220649000</v>
      </c>
      <c r="C5" s="16">
        <f t="shared" ref="C5:G5" si="0">SUM(C6:C14)</f>
        <v>13564000</v>
      </c>
      <c r="D5" s="16">
        <f t="shared" si="0"/>
        <v>906000</v>
      </c>
      <c r="E5" s="16">
        <f t="shared" si="0"/>
        <v>491000</v>
      </c>
      <c r="F5" s="16">
        <f t="shared" si="0"/>
        <v>235610000</v>
      </c>
      <c r="G5" s="16">
        <f t="shared" si="0"/>
        <v>6031000</v>
      </c>
      <c r="H5" s="16">
        <f t="shared" ref="H5:J5" si="1">SUM(H6:H14)</f>
        <v>0</v>
      </c>
      <c r="I5" s="16">
        <f t="shared" si="1"/>
        <v>1150000</v>
      </c>
      <c r="J5" s="16">
        <f t="shared" si="1"/>
        <v>7181000</v>
      </c>
      <c r="K5" s="16">
        <f>SUM(K6:K14)</f>
        <v>242791000</v>
      </c>
      <c r="M5" s="1"/>
    </row>
    <row r="6" spans="1:13" ht="40.15" customHeight="1" x14ac:dyDescent="0.25">
      <c r="A6" s="200" t="s">
        <v>307</v>
      </c>
      <c r="B6" s="142">
        <f>校長室!C5</f>
        <v>135000</v>
      </c>
      <c r="C6" s="142">
        <f>校長室!C7</f>
        <v>25000</v>
      </c>
      <c r="D6" s="142">
        <f>校長室!C10</f>
        <v>51000</v>
      </c>
      <c r="E6" s="142">
        <f>校長室!C11</f>
        <v>41000</v>
      </c>
      <c r="F6" s="142">
        <f t="shared" ref="F6:F14" si="2">SUM(B6:E6)</f>
        <v>252000</v>
      </c>
      <c r="G6" s="142">
        <f>校長室!C12</f>
        <v>168000</v>
      </c>
      <c r="H6" s="142">
        <f>校長室!C16</f>
        <v>0</v>
      </c>
      <c r="I6" s="142">
        <f>校長室!C18</f>
        <v>0</v>
      </c>
      <c r="J6" s="142">
        <f>SUM(G6:I6)</f>
        <v>168000</v>
      </c>
      <c r="K6" s="202">
        <f>SUM(F6,J6)</f>
        <v>420000</v>
      </c>
    </row>
    <row r="7" spans="1:13" ht="40.15" customHeight="1" x14ac:dyDescent="0.25">
      <c r="A7" s="200" t="s">
        <v>308</v>
      </c>
      <c r="B7" s="124">
        <f>教務處!C5</f>
        <v>5880000</v>
      </c>
      <c r="C7" s="124">
        <f>教務處!C8</f>
        <v>716000</v>
      </c>
      <c r="D7" s="124">
        <f>教務處!C15</f>
        <v>228000</v>
      </c>
      <c r="E7" s="124">
        <f>教務處!C16</f>
        <v>101000</v>
      </c>
      <c r="F7" s="142">
        <f t="shared" si="2"/>
        <v>6925000</v>
      </c>
      <c r="G7" s="124">
        <f>教務處!C17</f>
        <v>768000</v>
      </c>
      <c r="H7" s="124">
        <f>教務處!C21</f>
        <v>0</v>
      </c>
      <c r="I7" s="124">
        <f>教務處!C23</f>
        <v>0</v>
      </c>
      <c r="J7" s="142">
        <f t="shared" ref="J7:J14" si="3">SUM(G7:I7)</f>
        <v>768000</v>
      </c>
      <c r="K7" s="202">
        <f t="shared" ref="K7:K14" si="4">SUM(F7,J7)</f>
        <v>7693000</v>
      </c>
    </row>
    <row r="8" spans="1:13" ht="40.15" customHeight="1" x14ac:dyDescent="0.25">
      <c r="A8" s="200" t="s">
        <v>309</v>
      </c>
      <c r="B8" s="124">
        <f>學務處!C5</f>
        <v>3050000</v>
      </c>
      <c r="C8" s="124">
        <f>學務處!C8</f>
        <v>1205000</v>
      </c>
      <c r="D8" s="124">
        <f>學務處!C26</f>
        <v>162000</v>
      </c>
      <c r="E8" s="124">
        <f>學務處!C27</f>
        <v>233000</v>
      </c>
      <c r="F8" s="142">
        <f t="shared" si="2"/>
        <v>4650000</v>
      </c>
      <c r="G8" s="124">
        <f>學務處!C28</f>
        <v>632000</v>
      </c>
      <c r="H8" s="124">
        <f>學務處!C32</f>
        <v>0</v>
      </c>
      <c r="I8" s="124">
        <f>學務處!C34</f>
        <v>0</v>
      </c>
      <c r="J8" s="142">
        <f t="shared" si="3"/>
        <v>632000</v>
      </c>
      <c r="K8" s="202">
        <f t="shared" si="4"/>
        <v>5282000</v>
      </c>
    </row>
    <row r="9" spans="1:13" ht="40.15" customHeight="1" x14ac:dyDescent="0.25">
      <c r="A9" s="200" t="s">
        <v>310</v>
      </c>
      <c r="B9" s="124">
        <f>總務處!C5</f>
        <v>0</v>
      </c>
      <c r="C9" s="124">
        <f>總務處!C6</f>
        <v>10414000</v>
      </c>
      <c r="D9" s="124">
        <f>總務處!C26</f>
        <v>93000</v>
      </c>
      <c r="E9" s="124">
        <f>總務處!C27</f>
        <v>23000</v>
      </c>
      <c r="F9" s="142">
        <f t="shared" si="2"/>
        <v>10530000</v>
      </c>
      <c r="G9" s="124">
        <f>總務處!C28</f>
        <v>2330000</v>
      </c>
      <c r="H9" s="124">
        <f>總務處!C32</f>
        <v>0</v>
      </c>
      <c r="I9" s="124">
        <f>總務處!C34</f>
        <v>1150000</v>
      </c>
      <c r="J9" s="142">
        <f t="shared" si="3"/>
        <v>3480000</v>
      </c>
      <c r="K9" s="202">
        <f t="shared" si="4"/>
        <v>14010000</v>
      </c>
    </row>
    <row r="10" spans="1:13" ht="40.15" customHeight="1" x14ac:dyDescent="0.25">
      <c r="A10" s="200" t="s">
        <v>311</v>
      </c>
      <c r="B10" s="124">
        <f>實習處!C5</f>
        <v>0</v>
      </c>
      <c r="C10" s="124">
        <f>實習處!C6</f>
        <v>463000</v>
      </c>
      <c r="D10" s="124">
        <f>實習處!C12</f>
        <v>146000</v>
      </c>
      <c r="E10" s="124">
        <f>實習處!C13</f>
        <v>37000</v>
      </c>
      <c r="F10" s="142">
        <f t="shared" si="2"/>
        <v>646000</v>
      </c>
      <c r="G10" s="124">
        <f>實習處!C14</f>
        <v>1360000</v>
      </c>
      <c r="H10" s="124">
        <f>實習處!C18</f>
        <v>0</v>
      </c>
      <c r="I10" s="124">
        <f>實習處!C20</f>
        <v>0</v>
      </c>
      <c r="J10" s="142">
        <f t="shared" si="3"/>
        <v>1360000</v>
      </c>
      <c r="K10" s="202">
        <f t="shared" si="4"/>
        <v>2006000</v>
      </c>
    </row>
    <row r="11" spans="1:13" ht="40.15" customHeight="1" x14ac:dyDescent="0.25">
      <c r="A11" s="200" t="s">
        <v>312</v>
      </c>
      <c r="B11" s="124">
        <f>圖書館!C5</f>
        <v>0</v>
      </c>
      <c r="C11" s="124">
        <f>圖書館!C6</f>
        <v>207000</v>
      </c>
      <c r="D11" s="124">
        <f>圖書館!C13</f>
        <v>61000</v>
      </c>
      <c r="E11" s="124">
        <f>圖書館!C14</f>
        <v>14000</v>
      </c>
      <c r="F11" s="142">
        <f t="shared" si="2"/>
        <v>282000</v>
      </c>
      <c r="G11" s="124">
        <f>圖書館!C15</f>
        <v>495000</v>
      </c>
      <c r="H11" s="124">
        <f>圖書館!C19</f>
        <v>0</v>
      </c>
      <c r="I11" s="124">
        <f>圖書館!C21</f>
        <v>0</v>
      </c>
      <c r="J11" s="142">
        <f t="shared" si="3"/>
        <v>495000</v>
      </c>
      <c r="K11" s="202">
        <f t="shared" si="4"/>
        <v>777000</v>
      </c>
    </row>
    <row r="12" spans="1:13" ht="50.1" customHeight="1" x14ac:dyDescent="0.25">
      <c r="A12" s="200" t="s">
        <v>313</v>
      </c>
      <c r="B12" s="124">
        <f>輔導室!C5</f>
        <v>0</v>
      </c>
      <c r="C12" s="124">
        <f>輔導室!C6</f>
        <v>144000</v>
      </c>
      <c r="D12" s="124">
        <f>輔導室!C10</f>
        <v>64000</v>
      </c>
      <c r="E12" s="124">
        <f>輔導室!C11</f>
        <v>20000</v>
      </c>
      <c r="F12" s="142">
        <f t="shared" si="2"/>
        <v>228000</v>
      </c>
      <c r="G12" s="124">
        <f>輔導室!C12</f>
        <v>246000</v>
      </c>
      <c r="H12" s="124">
        <f>輔導室!C16</f>
        <v>0</v>
      </c>
      <c r="I12" s="124">
        <f>輔導室!C18</f>
        <v>0</v>
      </c>
      <c r="J12" s="142">
        <f t="shared" si="3"/>
        <v>246000</v>
      </c>
      <c r="K12" s="202">
        <f t="shared" si="4"/>
        <v>474000</v>
      </c>
    </row>
    <row r="13" spans="1:13" ht="50.1" customHeight="1" x14ac:dyDescent="0.25">
      <c r="A13" s="200" t="s">
        <v>377</v>
      </c>
      <c r="B13" s="124">
        <f>人事室!C5</f>
        <v>211584000</v>
      </c>
      <c r="C13" s="124">
        <f>人事室!C8</f>
        <v>390000</v>
      </c>
      <c r="D13" s="124">
        <f>人事室!C14</f>
        <v>50000</v>
      </c>
      <c r="E13" s="124">
        <f>人事室!C15</f>
        <v>11000</v>
      </c>
      <c r="F13" s="142">
        <f t="shared" si="2"/>
        <v>212035000</v>
      </c>
      <c r="G13" s="124">
        <f>人事室!C16</f>
        <v>0</v>
      </c>
      <c r="H13" s="124">
        <f>人事室!C20</f>
        <v>0</v>
      </c>
      <c r="I13" s="124">
        <f>人事室!C22</f>
        <v>0</v>
      </c>
      <c r="J13" s="142">
        <f t="shared" si="3"/>
        <v>0</v>
      </c>
      <c r="K13" s="202">
        <f t="shared" si="4"/>
        <v>212035000</v>
      </c>
    </row>
    <row r="14" spans="1:13" ht="50.1" customHeight="1" x14ac:dyDescent="0.25">
      <c r="A14" s="200" t="s">
        <v>314</v>
      </c>
      <c r="B14" s="124">
        <f>主計室!C5</f>
        <v>0</v>
      </c>
      <c r="C14" s="124">
        <f>主計室!C6</f>
        <v>0</v>
      </c>
      <c r="D14" s="124">
        <f>主計室!C7</f>
        <v>51000</v>
      </c>
      <c r="E14" s="124">
        <f>主計室!C8</f>
        <v>11000</v>
      </c>
      <c r="F14" s="142">
        <f t="shared" si="2"/>
        <v>62000</v>
      </c>
      <c r="G14" s="124">
        <f>主計室!C9</f>
        <v>32000</v>
      </c>
      <c r="H14" s="124">
        <f>主計室!C13</f>
        <v>0</v>
      </c>
      <c r="I14" s="124">
        <f>主計室!C15</f>
        <v>0</v>
      </c>
      <c r="J14" s="142">
        <f t="shared" si="3"/>
        <v>32000</v>
      </c>
      <c r="K14" s="202">
        <f t="shared" si="4"/>
        <v>94000</v>
      </c>
    </row>
    <row r="15" spans="1:13" x14ac:dyDescent="0.25">
      <c r="A15" s="39"/>
      <c r="B15" s="40"/>
      <c r="C15" s="40"/>
      <c r="D15" s="40"/>
      <c r="E15" s="40"/>
      <c r="F15" s="40"/>
      <c r="G15" s="40"/>
      <c r="H15" s="40"/>
      <c r="I15" s="40"/>
      <c r="J15" s="40"/>
      <c r="K15" s="39"/>
    </row>
    <row r="16" spans="1:13" x14ac:dyDescent="0.25">
      <c r="A16" s="45"/>
      <c r="B16" s="40"/>
      <c r="C16" s="40"/>
      <c r="D16" s="40"/>
      <c r="E16" s="40"/>
      <c r="F16" s="40"/>
      <c r="G16" s="40"/>
      <c r="H16" s="40"/>
      <c r="I16" s="40"/>
      <c r="J16" s="40"/>
      <c r="K16" s="39"/>
    </row>
  </sheetData>
  <mergeCells count="5">
    <mergeCell ref="A1:K1"/>
    <mergeCell ref="A3:A4"/>
    <mergeCell ref="B3:F3"/>
    <mergeCell ref="G3:J3"/>
    <mergeCell ref="K3:K4"/>
  </mergeCells>
  <phoneticPr fontId="2" type="noConversion"/>
  <printOptions horizontalCentered="1"/>
  <pageMargins left="0.59055118110236227" right="0.39370078740157483" top="0.59055118110236227" bottom="0.59055118110236227" header="0.51181102362204722" footer="0.51181102362204722"/>
  <pageSetup paperSize="9" scale="72" firstPageNumber="14" orientation="portrait" useFirstPageNumber="1" r:id="rId1"/>
  <headerFooter alignWithMargins="0">
    <oddFooter>&amp;C&amp;14&amp;P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9"/>
  <sheetViews>
    <sheetView zoomScale="90" zoomScaleNormal="90" workbookViewId="0">
      <selection activeCell="D9" sqref="D9"/>
    </sheetView>
  </sheetViews>
  <sheetFormatPr defaultRowHeight="16.5" x14ac:dyDescent="0.25"/>
  <cols>
    <col min="1" max="1" width="7.625" style="11" customWidth="1"/>
    <col min="2" max="2" width="24.75" customWidth="1"/>
    <col min="3" max="3" width="15.625" style="1" customWidth="1"/>
    <col min="4" max="4" width="43.625" customWidth="1"/>
  </cols>
  <sheetData>
    <row r="1" spans="1:4" ht="21" x14ac:dyDescent="0.25">
      <c r="A1" s="324" t="s">
        <v>407</v>
      </c>
      <c r="B1" s="324"/>
      <c r="C1" s="324"/>
      <c r="D1" s="324"/>
    </row>
    <row r="2" spans="1:4" ht="19.5" customHeight="1" x14ac:dyDescent="0.25">
      <c r="D2" s="131" t="s">
        <v>7</v>
      </c>
    </row>
    <row r="3" spans="1:4" ht="24.95" customHeight="1" x14ac:dyDescent="0.25">
      <c r="A3" s="10" t="s">
        <v>8</v>
      </c>
      <c r="B3" s="4" t="s">
        <v>0</v>
      </c>
      <c r="C3" s="5" t="s">
        <v>1</v>
      </c>
      <c r="D3" s="4" t="s">
        <v>2</v>
      </c>
    </row>
    <row r="4" spans="1:4" ht="24.95" customHeight="1" x14ac:dyDescent="0.25">
      <c r="A4" s="346" t="s">
        <v>21</v>
      </c>
      <c r="B4" s="347"/>
      <c r="C4" s="16">
        <f>SUM(C5,C7,C10,C11,C12,C16,C18)</f>
        <v>420000</v>
      </c>
      <c r="D4" s="101"/>
    </row>
    <row r="5" spans="1:4" ht="24.95" customHeight="1" x14ac:dyDescent="0.25">
      <c r="A5" s="12" t="s">
        <v>15</v>
      </c>
      <c r="B5" s="13" t="s">
        <v>249</v>
      </c>
      <c r="C5" s="16">
        <f>SUM(C6)</f>
        <v>135000</v>
      </c>
      <c r="D5" s="101"/>
    </row>
    <row r="6" spans="1:4" ht="24.95" customHeight="1" x14ac:dyDescent="0.25">
      <c r="A6" s="10" t="s">
        <v>9</v>
      </c>
      <c r="B6" s="6" t="s">
        <v>248</v>
      </c>
      <c r="C6" s="7">
        <f>'總表-項目'!E17</f>
        <v>135000</v>
      </c>
      <c r="D6" s="47" t="s">
        <v>378</v>
      </c>
    </row>
    <row r="7" spans="1:4" ht="24.95" customHeight="1" x14ac:dyDescent="0.25">
      <c r="A7" s="12" t="s">
        <v>16</v>
      </c>
      <c r="B7" s="14" t="s">
        <v>250</v>
      </c>
      <c r="C7" s="15">
        <f>SUM(C8:C9)</f>
        <v>25000</v>
      </c>
      <c r="D7" s="47"/>
    </row>
    <row r="8" spans="1:4" ht="24.95" customHeight="1" x14ac:dyDescent="0.25">
      <c r="A8" s="10" t="s">
        <v>326</v>
      </c>
      <c r="B8" s="147" t="str">
        <f>營運管理!B6</f>
        <v>2502研習經費</v>
      </c>
      <c r="C8" s="124">
        <f>營運管理!F6</f>
        <v>0</v>
      </c>
      <c r="D8" s="124" t="str">
        <f>營運管理!G6</f>
        <v>辦理資安研習相關費用。</v>
      </c>
    </row>
    <row r="9" spans="1:4" ht="24.95" customHeight="1" x14ac:dyDescent="0.25">
      <c r="A9" s="10" t="s">
        <v>327</v>
      </c>
      <c r="B9" s="147" t="str">
        <f>營運管理!B7</f>
        <v>2505刊物經費</v>
      </c>
      <c r="C9" s="124">
        <f>營運管理!F7</f>
        <v>25000</v>
      </c>
      <c r="D9" s="124" t="str">
        <f>營運管理!G7</f>
        <v>溪聞雅集印製費。</v>
      </c>
    </row>
    <row r="10" spans="1:4" ht="24.95" customHeight="1" x14ac:dyDescent="0.25">
      <c r="A10" s="12" t="s">
        <v>19</v>
      </c>
      <c r="B10" s="14" t="s">
        <v>251</v>
      </c>
      <c r="C10" s="15">
        <f>業務費!E6</f>
        <v>51000</v>
      </c>
      <c r="D10" s="47"/>
    </row>
    <row r="11" spans="1:4" ht="24.95" customHeight="1" x14ac:dyDescent="0.25">
      <c r="A11" s="12" t="s">
        <v>38</v>
      </c>
      <c r="B11" s="14" t="s">
        <v>252</v>
      </c>
      <c r="C11" s="15">
        <f>差旅費!E6</f>
        <v>41000</v>
      </c>
      <c r="D11" s="47"/>
    </row>
    <row r="12" spans="1:4" ht="24.95" customHeight="1" x14ac:dyDescent="0.25">
      <c r="A12" s="12" t="s">
        <v>325</v>
      </c>
      <c r="B12" s="205" t="s">
        <v>332</v>
      </c>
      <c r="C12" s="206">
        <f>SUM(C13:C15)</f>
        <v>168000</v>
      </c>
      <c r="D12" s="207"/>
    </row>
    <row r="13" spans="1:4" ht="24.95" customHeight="1" x14ac:dyDescent="0.25">
      <c r="A13" s="149" t="s">
        <v>326</v>
      </c>
      <c r="B13" s="138" t="s">
        <v>329</v>
      </c>
      <c r="C13" s="208">
        <v>168000</v>
      </c>
      <c r="D13" s="207" t="s">
        <v>366</v>
      </c>
    </row>
    <row r="14" spans="1:4" ht="24.95" customHeight="1" x14ac:dyDescent="0.25">
      <c r="A14" s="149" t="s">
        <v>327</v>
      </c>
      <c r="B14" s="138" t="s">
        <v>330</v>
      </c>
      <c r="C14" s="208">
        <v>0</v>
      </c>
      <c r="D14" s="207"/>
    </row>
    <row r="15" spans="1:4" ht="24.95" customHeight="1" x14ac:dyDescent="0.25">
      <c r="A15" s="149" t="s">
        <v>328</v>
      </c>
      <c r="B15" s="138" t="s">
        <v>331</v>
      </c>
      <c r="C15" s="208">
        <v>0</v>
      </c>
      <c r="D15" s="207"/>
    </row>
    <row r="16" spans="1:4" s="130" customFormat="1" ht="24.95" customHeight="1" x14ac:dyDescent="0.25">
      <c r="A16" s="12" t="s">
        <v>338</v>
      </c>
      <c r="B16" s="205" t="s">
        <v>333</v>
      </c>
      <c r="C16" s="206">
        <f>SUM(C17)</f>
        <v>0</v>
      </c>
      <c r="D16" s="209"/>
    </row>
    <row r="17" spans="1:4" ht="24.95" customHeight="1" x14ac:dyDescent="0.25">
      <c r="A17" s="149" t="s">
        <v>326</v>
      </c>
      <c r="B17" s="138" t="s">
        <v>334</v>
      </c>
      <c r="C17" s="208">
        <v>0</v>
      </c>
      <c r="D17" s="207"/>
    </row>
    <row r="18" spans="1:4" s="130" customFormat="1" ht="24.95" customHeight="1" x14ac:dyDescent="0.25">
      <c r="A18" s="12" t="s">
        <v>336</v>
      </c>
      <c r="B18" s="14" t="s">
        <v>337</v>
      </c>
      <c r="C18" s="15">
        <f>SUM(C19)</f>
        <v>0</v>
      </c>
      <c r="D18" s="191"/>
    </row>
    <row r="19" spans="1:4" ht="24.95" customHeight="1" x14ac:dyDescent="0.25">
      <c r="A19" s="10" t="s">
        <v>326</v>
      </c>
      <c r="B19" s="6" t="s">
        <v>335</v>
      </c>
      <c r="C19" s="124"/>
      <c r="D19" s="47"/>
    </row>
    <row r="20" spans="1:4" ht="24.95" customHeight="1" x14ac:dyDescent="0.25">
      <c r="A20" s="10"/>
      <c r="B20" s="6"/>
      <c r="C20" s="7"/>
      <c r="D20" s="47"/>
    </row>
    <row r="21" spans="1:4" ht="24.95" customHeight="1" x14ac:dyDescent="0.25">
      <c r="A21" s="10"/>
      <c r="B21" s="6"/>
      <c r="C21" s="7"/>
      <c r="D21" s="47"/>
    </row>
    <row r="22" spans="1:4" ht="24.95" customHeight="1" x14ac:dyDescent="0.25">
      <c r="A22" s="10"/>
      <c r="B22" s="6"/>
      <c r="C22" s="7"/>
      <c r="D22" s="47"/>
    </row>
    <row r="23" spans="1:4" ht="24.95" customHeight="1" x14ac:dyDescent="0.25">
      <c r="A23" s="10"/>
      <c r="B23" s="6"/>
      <c r="C23" s="7"/>
      <c r="D23" s="47"/>
    </row>
    <row r="24" spans="1:4" ht="24.95" customHeight="1" x14ac:dyDescent="0.25">
      <c r="A24" s="10"/>
      <c r="B24" s="6"/>
      <c r="C24" s="7"/>
      <c r="D24" s="47"/>
    </row>
    <row r="25" spans="1:4" ht="24.95" customHeight="1" x14ac:dyDescent="0.25">
      <c r="A25" s="10"/>
      <c r="B25" s="6"/>
      <c r="C25" s="7"/>
      <c r="D25" s="47"/>
    </row>
    <row r="26" spans="1:4" ht="24.95" customHeight="1" x14ac:dyDescent="0.25">
      <c r="A26" s="10"/>
      <c r="B26" s="6"/>
      <c r="C26" s="7"/>
      <c r="D26" s="47"/>
    </row>
    <row r="27" spans="1:4" ht="24.95" customHeight="1" x14ac:dyDescent="0.25">
      <c r="A27" s="10"/>
      <c r="B27" s="6"/>
      <c r="C27" s="7"/>
      <c r="D27" s="47"/>
    </row>
    <row r="28" spans="1:4" ht="24.95" customHeight="1" x14ac:dyDescent="0.25">
      <c r="A28" s="10"/>
      <c r="B28" s="6"/>
      <c r="C28" s="7"/>
      <c r="D28" s="47"/>
    </row>
    <row r="29" spans="1:4" ht="24.95" customHeight="1" x14ac:dyDescent="0.25">
      <c r="A29" s="10"/>
      <c r="B29" s="6"/>
      <c r="C29" s="7"/>
      <c r="D29" s="47"/>
    </row>
  </sheetData>
  <mergeCells count="2">
    <mergeCell ref="A1:D1"/>
    <mergeCell ref="A4:B4"/>
  </mergeCells>
  <phoneticPr fontId="2" type="noConversion"/>
  <printOptions horizontalCentered="1"/>
  <pageMargins left="0.59055118110236227" right="0.39370078740157483" top="0.59055118110236227" bottom="0.59055118110236227" header="0.51181102362204722" footer="0.51181102362204722"/>
  <pageSetup paperSize="9" firstPageNumber="15" orientation="portrait" useFirstPageNumber="1" r:id="rId1"/>
  <headerFooter alignWithMargins="0">
    <oddFooter>&amp;C&amp;13&amp;P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具名範圍</vt:lpstr>
      </vt:variant>
      <vt:variant>
        <vt:i4>9</vt:i4>
      </vt:variant>
    </vt:vector>
  </HeadingPairs>
  <TitlesOfParts>
    <vt:vector size="29" baseType="lpstr">
      <vt:lpstr>總表-項目</vt:lpstr>
      <vt:lpstr>營運管理</vt:lpstr>
      <vt:lpstr>業務費</vt:lpstr>
      <vt:lpstr>業務費計算</vt:lpstr>
      <vt:lpstr>業務費參數</vt:lpstr>
      <vt:lpstr>差旅費</vt:lpstr>
      <vt:lpstr>差費計算</vt:lpstr>
      <vt:lpstr>總表-單位</vt:lpstr>
      <vt:lpstr>校長室</vt:lpstr>
      <vt:lpstr>教務處</vt:lpstr>
      <vt:lpstr>學務處</vt:lpstr>
      <vt:lpstr>總務處</vt:lpstr>
      <vt:lpstr>實習處</vt:lpstr>
      <vt:lpstr>圖書館</vt:lpstr>
      <vt:lpstr>輔導室</vt:lpstr>
      <vt:lpstr>人事室</vt:lpstr>
      <vt:lpstr>主計室</vt:lpstr>
      <vt:lpstr>移列及競爭補助</vt:lpstr>
      <vt:lpstr>移列委辦</vt:lpstr>
      <vt:lpstr>人事費</vt:lpstr>
      <vt:lpstr>人事費!Print_Area</vt:lpstr>
      <vt:lpstr>差旅費!Print_Area</vt:lpstr>
      <vt:lpstr>差費計算!Print_Area</vt:lpstr>
      <vt:lpstr>業務費!Print_Area</vt:lpstr>
      <vt:lpstr>業務費計算!Print_Area</vt:lpstr>
      <vt:lpstr>業務費參數!Print_Area</vt:lpstr>
      <vt:lpstr>營運管理!Print_Area</vt:lpstr>
      <vt:lpstr>'總表-項目'!Print_Area</vt:lpstr>
      <vt:lpstr>營運管理!Print_Titles</vt:lpstr>
    </vt:vector>
  </TitlesOfParts>
  <Company>My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Customer</dc:creator>
  <cp:lastModifiedBy>陳淑芳</cp:lastModifiedBy>
  <cp:lastPrinted>2025-12-17T07:32:53Z</cp:lastPrinted>
  <dcterms:created xsi:type="dcterms:W3CDTF">2010-01-05T08:31:15Z</dcterms:created>
  <dcterms:modified xsi:type="dcterms:W3CDTF">2025-12-17T07:34:02Z</dcterms:modified>
</cp:coreProperties>
</file>